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CEN\22-23\"/>
    </mc:Choice>
  </mc:AlternateContent>
  <xr:revisionPtr revIDLastSave="0" documentId="13_ncr:1_{FDB0CA91-4512-4108-AEBA-D218EE7DF17B}" xr6:coauthVersionLast="47" xr6:coauthVersionMax="47" xr10:uidLastSave="{00000000-0000-0000-0000-000000000000}"/>
  <workbookProtection workbookAlgorithmName="SHA-512" workbookHashValue="M4nk9zu8srKtOInNdf+wb28XivDt54y2Y++jpRASt/3NcsmngixH1I2DEGcyG+BkxYzBa3/2u5pd+MTuLTmwQg==" workbookSaltValue="y3el/fjjekuqolhsa7RSjg==" workbookSpinCount="100000" lockStructure="1"/>
  <bookViews>
    <workbookView xWindow="-108" yWindow="-108" windowWidth="23256" windowHeight="12576" tabRatio="500" activeTab="3" xr2:uid="{00000000-000D-0000-FFFF-FFFF00000000}"/>
  </bookViews>
  <sheets>
    <sheet name="Sommaire" sheetId="1" r:id="rId1"/>
    <sheet name="Coordonnées" sheetId="2" r:id="rId2"/>
    <sheet name="Assurance" sheetId="3" r:id="rId3"/>
    <sheet name="Cotisation" sheetId="4" r:id="rId4"/>
    <sheet name="Autorisations" sheetId="5" r:id="rId5"/>
    <sheet name="Imprimé" sheetId="6" r:id="rId6"/>
    <sheet name="Admin" sheetId="7" r:id="rId7"/>
  </sheets>
  <definedNames>
    <definedName name="Paramètres">Admin!$B$9:$C$25</definedName>
    <definedName name="Tarifs">Cotisation!$B$9:$D$13</definedName>
    <definedName name="_xlnm.Print_Area" localSheetId="5">Imprimé!$A$1:$AF$57</definedName>
  </definedNames>
  <calcPr calcId="191029" refMode="R1C1"/>
  <extLst>
    <ext xmlns:loext="http://schemas.libreoffice.org/" uri="{7626C862-2A13-11E5-B345-FEFF819CDC9F}">
      <loext:extCalcPr stringRefSyntax="ExcelA1"/>
    </ext>
  </extLst>
</workbook>
</file>

<file path=xl/calcChain.xml><?xml version="1.0" encoding="utf-8"?>
<calcChain xmlns="http://schemas.openxmlformats.org/spreadsheetml/2006/main">
  <c r="BA31" i="7" l="1"/>
  <c r="AZ31" i="7"/>
  <c r="AY31" i="7"/>
  <c r="AX31" i="7"/>
  <c r="AW31" i="7"/>
  <c r="AV31" i="7"/>
  <c r="AU31" i="7"/>
  <c r="AT31" i="7"/>
  <c r="AS31" i="7"/>
  <c r="AR31" i="7"/>
  <c r="AQ31" i="7"/>
  <c r="AP31" i="7"/>
  <c r="AO31" i="7"/>
  <c r="AN31" i="7"/>
  <c r="AM31" i="7"/>
  <c r="AL31" i="7"/>
  <c r="AK31" i="7"/>
  <c r="AJ31" i="7"/>
  <c r="AI31" i="7"/>
  <c r="AH31" i="7"/>
  <c r="AF31" i="7"/>
  <c r="AE31" i="7"/>
  <c r="AD31" i="7"/>
  <c r="AC31" i="7"/>
  <c r="AB31" i="7"/>
  <c r="AA31" i="7"/>
  <c r="Z31" i="7"/>
  <c r="Y31" i="7"/>
  <c r="X31" i="7"/>
  <c r="U31" i="7"/>
  <c r="K31" i="7"/>
  <c r="J31" i="7"/>
  <c r="G31" i="7"/>
  <c r="D31" i="7"/>
  <c r="C31" i="7"/>
  <c r="B31" i="7"/>
  <c r="A31" i="7"/>
  <c r="Z57" i="6"/>
  <c r="F57" i="6"/>
  <c r="L49" i="6"/>
  <c r="C49" i="6"/>
  <c r="L48" i="6"/>
  <c r="C48" i="6"/>
  <c r="L47" i="6"/>
  <c r="C47" i="6"/>
  <c r="L46" i="6"/>
  <c r="C46" i="6"/>
  <c r="L45" i="6"/>
  <c r="L44" i="6"/>
  <c r="L43" i="6"/>
  <c r="H39" i="6"/>
  <c r="C23" i="6"/>
  <c r="Z20" i="6"/>
  <c r="Z19" i="6"/>
  <c r="Z18" i="6"/>
  <c r="O15" i="6"/>
  <c r="E15" i="6"/>
  <c r="L14" i="6"/>
  <c r="E14" i="6"/>
  <c r="C14" i="6"/>
  <c r="O11" i="6"/>
  <c r="F11" i="6"/>
  <c r="X10" i="6"/>
  <c r="E10" i="6"/>
  <c r="F9" i="6"/>
  <c r="C9" i="6"/>
  <c r="C8" i="6"/>
  <c r="Z7" i="6"/>
  <c r="L7" i="6"/>
  <c r="E7" i="6"/>
  <c r="C7" i="6"/>
  <c r="Y5" i="6"/>
  <c r="J4" i="6"/>
  <c r="M6" i="5"/>
  <c r="M5" i="5"/>
  <c r="M3" i="5" s="1"/>
  <c r="M4" i="5"/>
  <c r="F33" i="4"/>
  <c r="I33" i="4" s="1"/>
  <c r="F32" i="4"/>
  <c r="I32" i="4" s="1"/>
  <c r="N31" i="4"/>
  <c r="N30" i="4"/>
  <c r="M29" i="4"/>
  <c r="L29" i="4"/>
  <c r="I29" i="4"/>
  <c r="M28" i="4"/>
  <c r="M30" i="4" s="1"/>
  <c r="M31" i="4" s="1"/>
  <c r="L28" i="4"/>
  <c r="I28" i="4"/>
  <c r="K21" i="4"/>
  <c r="K15" i="4"/>
  <c r="B58" i="4" s="1"/>
  <c r="M28" i="1" s="1"/>
  <c r="Q28" i="1" s="1"/>
  <c r="I15" i="4"/>
  <c r="L31" i="7" s="1"/>
  <c r="G13" i="4"/>
  <c r="F13" i="4"/>
  <c r="E13" i="4" s="1"/>
  <c r="G12" i="4"/>
  <c r="E12" i="4" s="1"/>
  <c r="F12" i="4"/>
  <c r="G11" i="4"/>
  <c r="F11" i="4"/>
  <c r="E11" i="4" s="1"/>
  <c r="G10" i="4"/>
  <c r="E10" i="4" s="1"/>
  <c r="F10" i="4"/>
  <c r="G9" i="4"/>
  <c r="F9" i="4"/>
  <c r="E9" i="4" s="1"/>
  <c r="L3" i="4"/>
  <c r="J25" i="3"/>
  <c r="AG31" i="7" s="1"/>
  <c r="E21" i="3"/>
  <c r="E20" i="3"/>
  <c r="N3" i="3"/>
  <c r="N2" i="3"/>
  <c r="B29" i="3" s="1"/>
  <c r="M26" i="1" s="1"/>
  <c r="N30" i="2"/>
  <c r="N29" i="2"/>
  <c r="N27" i="2"/>
  <c r="N26" i="2"/>
  <c r="N25" i="2"/>
  <c r="N24" i="2"/>
  <c r="N21" i="2"/>
  <c r="N20" i="2"/>
  <c r="N19" i="2"/>
  <c r="N17" i="2"/>
  <c r="N12" i="2"/>
  <c r="N11" i="2"/>
  <c r="N10" i="2"/>
  <c r="N9" i="2"/>
  <c r="N8" i="2"/>
  <c r="N7" i="2"/>
  <c r="N6" i="2"/>
  <c r="N5" i="2"/>
  <c r="N4" i="2"/>
  <c r="N3" i="2"/>
  <c r="M1" i="2"/>
  <c r="C37" i="6" s="1"/>
  <c r="M22" i="1"/>
  <c r="Q22" i="1" s="1"/>
  <c r="K22" i="1"/>
  <c r="X3" i="6" s="1"/>
  <c r="E22" i="1"/>
  <c r="N2" i="1"/>
  <c r="X2" i="6" s="1"/>
  <c r="L27" i="4" l="1"/>
  <c r="N2" i="2"/>
  <c r="D29" i="3"/>
  <c r="N23" i="2"/>
  <c r="D48" i="2" s="1"/>
  <c r="Q26" i="1"/>
  <c r="L1" i="4"/>
  <c r="B48" i="2"/>
  <c r="M24" i="1" s="1"/>
  <c r="Q24" i="1" s="1"/>
  <c r="Q20" i="1" s="1"/>
  <c r="D58" i="4"/>
  <c r="M32" i="4"/>
  <c r="N32" i="4"/>
  <c r="D20" i="5"/>
  <c r="B20" i="5"/>
  <c r="M30" i="1" s="1"/>
  <c r="Q30" i="1" s="1"/>
  <c r="M33" i="4"/>
  <c r="N33" i="4"/>
  <c r="C30" i="6"/>
  <c r="C33" i="6"/>
  <c r="X4" i="6" l="1"/>
  <c r="BB31" i="7" s="1"/>
  <c r="J41" i="1"/>
  <c r="O31" i="7" s="1"/>
  <c r="J40" i="1"/>
  <c r="I40" i="4"/>
  <c r="J43" i="1" s="1"/>
  <c r="I38" i="4"/>
  <c r="J42" i="1" s="1"/>
  <c r="S31" i="7" l="1"/>
  <c r="B43" i="1"/>
  <c r="C54" i="6" s="1"/>
  <c r="C52" i="6"/>
  <c r="M31" i="7"/>
  <c r="Q31" i="7"/>
  <c r="B42" i="1"/>
  <c r="C53" i="6" s="1"/>
</calcChain>
</file>

<file path=xl/sharedStrings.xml><?xml version="1.0" encoding="utf-8"?>
<sst xmlns="http://schemas.openxmlformats.org/spreadsheetml/2006/main" count="368" uniqueCount="268">
  <si>
    <t>Fiche d'Adhésion</t>
  </si>
  <si>
    <t>Année</t>
  </si>
  <si>
    <t>Assistance:</t>
  </si>
  <si>
    <t>epeenantes@gmail.com</t>
  </si>
  <si>
    <t>1. Remplissez ce fichier (instructions ci-dessous), enregistrez-le et renvoyez-le par mail au club (epeenantes@gmail.com)</t>
  </si>
  <si>
    <t>2. Imprimez la fiche récapitulative et rapportez-la avec votre règlement et un certificat médical lors de votre premier entrainement</t>
  </si>
  <si>
    <t>Comment remplir la fiche ?</t>
  </si>
  <si>
    <t>Suivez les instructions (à partir de la ligne 20) en prenant soin de renseigner toutes les informations nécessaires.</t>
  </si>
  <si>
    <t>Pour que ce soit plus facile:</t>
  </si>
  <si>
    <r>
      <rPr>
        <sz val="10"/>
        <color rgb="FF0000FF"/>
        <rFont val="Arial"/>
        <family val="2"/>
        <charset val="1"/>
      </rPr>
      <t xml:space="preserve"> </t>
    </r>
    <r>
      <rPr>
        <sz val="11"/>
        <rFont val="Arial"/>
        <family val="2"/>
        <charset val="1"/>
      </rPr>
      <t>Utilisez les hyperliens (</t>
    </r>
    <r>
      <rPr>
        <u/>
        <sz val="11"/>
        <color rgb="FF0000FF"/>
        <rFont val="Arial"/>
        <family val="2"/>
        <charset val="1"/>
      </rPr>
      <t>en bleu, souligné</t>
    </r>
    <r>
      <rPr>
        <sz val="11"/>
        <rFont val="Arial"/>
        <family val="2"/>
        <charset val="1"/>
      </rPr>
      <t>) ou les onglets pour accéder aux différents formulaires.</t>
    </r>
  </si>
  <si>
    <t xml:space="preserve"> Contrôlez sur cette page que les différentes étapes sont bien réalisées (les statuts à droite en rouge passent au vert).</t>
  </si>
  <si>
    <t xml:space="preserve"> Dans tous les formulaires, les zones à remplir sont indiquées de la manière suivantes (fond jaune):</t>
  </si>
  <si>
    <t>Zone de saisie obligatoire</t>
  </si>
  <si>
    <t>Zone de saisie optionnelle</t>
  </si>
  <si>
    <t xml:space="preserve"> Dans certaines zones, une aide à la saisie est proposée: cliquez sur la flèche        qui apparaît à droite de la zone</t>
  </si>
  <si>
    <t>Instructions</t>
  </si>
  <si>
    <t>Statut</t>
  </si>
  <si>
    <t>Indiquez le type d'adhésion:</t>
  </si>
  <si>
    <t>Renseignez les 4 rubriques suivantes:</t>
  </si>
  <si>
    <t>Coordonnées</t>
  </si>
  <si>
    <t>Assurance</t>
  </si>
  <si>
    <t>Cotisation &amp; Location de matériel</t>
  </si>
  <si>
    <t>Autorisations &amp; Justificatifs</t>
  </si>
  <si>
    <t>Enregistrez le fichier et envoyez-le fichier par mail à l'adresse suivante:</t>
  </si>
  <si>
    <t>Imprimez la fiche récapitulative et signez-la:</t>
  </si>
  <si>
    <t>Fiche récapitulative à imprimer</t>
  </si>
  <si>
    <t>Si vous avez gardé du matériel de location de la saison précédente, indiquez les références (marque/numéro) au crayon sur la fiche imprimée.</t>
  </si>
  <si>
    <t>Rapportez-là au club avec les documents suivants:</t>
  </si>
  <si>
    <r>
      <rPr>
        <b/>
        <sz val="11"/>
        <rFont val="Arial"/>
        <family val="2"/>
        <charset val="1"/>
      </rPr>
      <t>certificat médical</t>
    </r>
    <r>
      <rPr>
        <sz val="11"/>
        <rFont val="Arial"/>
        <family val="2"/>
        <charset val="1"/>
      </rPr>
      <t xml:space="preserve"> daté </t>
    </r>
    <r>
      <rPr>
        <u/>
        <sz val="11"/>
        <rFont val="Arial"/>
        <family val="2"/>
        <charset val="1"/>
      </rPr>
      <t>de moins d'un an</t>
    </r>
    <r>
      <rPr>
        <sz val="11"/>
        <rFont val="Arial"/>
        <family val="2"/>
        <charset val="1"/>
      </rPr>
      <t xml:space="preserve"> portant la mention "Apte à la pratique de l'escrime en compétition et apte au surclassement" (1)</t>
    </r>
  </si>
  <si>
    <r>
      <rPr>
        <b/>
        <sz val="11"/>
        <rFont val="Arial"/>
        <family val="2"/>
        <charset val="1"/>
      </rPr>
      <t>chèque de cotisation</t>
    </r>
    <r>
      <rPr>
        <sz val="11"/>
        <rFont val="Arial"/>
        <family val="2"/>
        <charset val="1"/>
      </rPr>
      <t xml:space="preserve"> n°1 (encaissé le mois suivant l'inscription) d'un montant de </t>
    </r>
  </si>
  <si>
    <r>
      <rPr>
        <b/>
        <sz val="11"/>
        <rFont val="Arial"/>
        <family val="2"/>
        <charset val="1"/>
      </rPr>
      <t>chèque de cotisation</t>
    </r>
    <r>
      <rPr>
        <sz val="11"/>
        <rFont val="Arial"/>
        <family val="2"/>
        <charset val="1"/>
      </rPr>
      <t xml:space="preserve"> n°2 (encaissé 2 mois après l'inscription) d'un montant de </t>
    </r>
  </si>
  <si>
    <r>
      <rPr>
        <b/>
        <sz val="11"/>
        <rFont val="Arial"/>
        <family val="2"/>
        <charset val="1"/>
      </rPr>
      <t>chèque de location</t>
    </r>
    <r>
      <rPr>
        <sz val="11"/>
        <rFont val="Arial"/>
        <family val="2"/>
        <charset val="1"/>
      </rPr>
      <t xml:space="preserve"> du matériel d'un montant de </t>
    </r>
  </si>
  <si>
    <r>
      <rPr>
        <b/>
        <sz val="11"/>
        <rFont val="Arial"/>
        <family val="2"/>
        <charset val="1"/>
      </rPr>
      <t>chèque de caution</t>
    </r>
    <r>
      <rPr>
        <sz val="11"/>
        <rFont val="Arial"/>
        <family val="2"/>
        <charset val="1"/>
      </rPr>
      <t xml:space="preserve"> pour la location du matériel d'un montant de </t>
    </r>
  </si>
  <si>
    <t>Si vous souhaitez achetez du matériel (gant par exemple), merci de prévoir un chèque supplémentaire.</t>
  </si>
  <si>
    <t>Merci d'indiquer au dos de chaque chèque:</t>
  </si>
  <si>
    <t>- le nom de l'adhérent (surtout si différent du nom porté sur le chèque)</t>
  </si>
  <si>
    <t>- le groupe d'entrainement (si connu)</t>
  </si>
  <si>
    <t>- à quoi correspond le chèque (cotisation n°1, cotisation n°2, location, caution, achat matériel)</t>
  </si>
  <si>
    <t>(1) Le surclassement permet à un escrimeur de participer à des compétitions dans la catégorie supérieure.</t>
  </si>
  <si>
    <t>Revenir au sommaire</t>
  </si>
  <si>
    <t>Champs obligatoires</t>
  </si>
  <si>
    <t>Civilité</t>
  </si>
  <si>
    <t>Coordonnées de l'adhérent</t>
  </si>
  <si>
    <t>Nom</t>
  </si>
  <si>
    <t>Prénom</t>
  </si>
  <si>
    <t>Date de naissance</t>
  </si>
  <si>
    <t>Naissance</t>
  </si>
  <si>
    <t>Adresse</t>
  </si>
  <si>
    <t>JJ/MM/AAAA</t>
  </si>
  <si>
    <t>Code postal</t>
  </si>
  <si>
    <t>Ville</t>
  </si>
  <si>
    <t>Latéralité</t>
  </si>
  <si>
    <t>Nationalité</t>
  </si>
  <si>
    <t>Lieu naissance</t>
  </si>
  <si>
    <t>Email</t>
  </si>
  <si>
    <t>Téléphone</t>
  </si>
  <si>
    <t>Informations supplémentaires demandées par la fédération française d'escrime</t>
  </si>
  <si>
    <t>Lieu de naissance</t>
  </si>
  <si>
    <t>Téléphone 1</t>
  </si>
  <si>
    <t>Coordonnées de la personne à prévenir en cas d'urgence</t>
  </si>
  <si>
    <t>Champs optionnels</t>
  </si>
  <si>
    <t>Téléphone 2</t>
  </si>
  <si>
    <t>Années de pratique</t>
  </si>
  <si>
    <t>Observations</t>
  </si>
  <si>
    <t>Groupe</t>
  </si>
  <si>
    <t>Pratique de l'escrime</t>
  </si>
  <si>
    <t>Nombre d'années de pratique</t>
  </si>
  <si>
    <t>Groupe d'entrainement souhaité (1)</t>
  </si>
  <si>
    <t>Observations particulières</t>
  </si>
  <si>
    <t>Indiquez ici toute information à porter à l'attention des enseignants (traitement, allergie, etc)</t>
  </si>
  <si>
    <t>Statut du formulaire</t>
  </si>
  <si>
    <t>Rubrique suivante</t>
  </si>
  <si>
    <t>(1) A confirmer avec les enseignants en septembre</t>
  </si>
  <si>
    <t>Choix</t>
  </si>
  <si>
    <t>Informations</t>
  </si>
  <si>
    <t>La Fédération Française d'Escrime vous assure pendant la pratique de l’escrime contre les conséquences financières des dommages corporels et matériels que vous causez à un tiers (Responsabilité civile). La FFE vous conseille fortement de vous assurer également contre les risques d’accidents corporels dont vous pouvez être victime lors de la pratique de l’escrime (Garantie Individuelle Accident).
Outre la garantie de base, la FFE vous propose les option A et B qui permettent d’améliorer votre couverture assurance en cas de décès, d’invalidité, ou d’arrêt de travail.</t>
  </si>
  <si>
    <t>Une documentation complète est disponible sur le site internet de la Fédération Française d'Escrime</t>
  </si>
  <si>
    <t>http://www.escrime-ffe.fr/assurances/assurance-et-declaration-d-accident</t>
  </si>
  <si>
    <t>Coût des options (supplément)</t>
  </si>
  <si>
    <t>Option de base</t>
  </si>
  <si>
    <t>(incluse dans la licence)</t>
  </si>
  <si>
    <t>Option +</t>
  </si>
  <si>
    <t>Choix d'une assurance</t>
  </si>
  <si>
    <t>Votre choix:</t>
  </si>
  <si>
    <t>Coût associé</t>
  </si>
  <si>
    <t>Débutant</t>
  </si>
  <si>
    <t>Cotisation &amp; Location</t>
  </si>
  <si>
    <t>Obligatoire</t>
  </si>
  <si>
    <t>Cotisation</t>
  </si>
  <si>
    <t>Paiement de la cotisation en 2 fois sans frais. Le 1er chèque est encaissé le mois suivant l'inscription, le second un mois plus tard.</t>
  </si>
  <si>
    <t>Tarif</t>
  </si>
  <si>
    <t>Chèque 1</t>
  </si>
  <si>
    <t>Chèque 2</t>
  </si>
  <si>
    <t>Adulte</t>
  </si>
  <si>
    <t>Tarif étudiant (carte étudiant et moins de 30 ans)</t>
  </si>
  <si>
    <t>Tarif famille (2ème enfant)</t>
  </si>
  <si>
    <t>Tarif famille (3ème enfant)</t>
  </si>
  <si>
    <t>Votre tarif:</t>
  </si>
  <si>
    <t>Parrainage</t>
  </si>
  <si>
    <t>Parrainez-vous un nouvel adhérent ?</t>
  </si>
  <si>
    <t>Non</t>
  </si>
  <si>
    <t>Nom et prénom de la personne parrainée</t>
  </si>
  <si>
    <t>Soutaihez-vous recevoir un justificatif pour votre CE ?</t>
  </si>
  <si>
    <t>Location de matériel</t>
  </si>
  <si>
    <t>Adultes</t>
  </si>
  <si>
    <t>Autres</t>
  </si>
  <si>
    <t>Votre sélection</t>
  </si>
  <si>
    <t>Champs optionnel</t>
  </si>
  <si>
    <t>Tenue (veste + pantalon + sous-cuirasse)</t>
  </si>
  <si>
    <t>Tenue</t>
  </si>
  <si>
    <t>Masque</t>
  </si>
  <si>
    <t>Montant package</t>
  </si>
  <si>
    <t>Montant reste</t>
  </si>
  <si>
    <t>Groupe indiqué</t>
  </si>
  <si>
    <t>Nombre d'années de pratique indiqué</t>
  </si>
  <si>
    <t>Montant total de la location</t>
  </si>
  <si>
    <t>Montant de la caution</t>
  </si>
  <si>
    <t>Informations complémentaires</t>
  </si>
  <si>
    <t>Autorisations</t>
  </si>
  <si>
    <t>Bureau</t>
  </si>
  <si>
    <t>Site</t>
  </si>
  <si>
    <t>J'accepte de recevoir des informations par email de la part du bureau du CEN et des enseignants (évènements, compétitions, etc)</t>
  </si>
  <si>
    <t>Photos</t>
  </si>
  <si>
    <t>J'accepte de recevoir par email une lettre d'informations contenant les nouveaux articles publiés sur le site du CEN (désabonnement possible ensuite sur simple demande) (1)</t>
  </si>
  <si>
    <t>(1) Cette fonctionnalité n'est pas encore disponible mais est en cours de développement.</t>
  </si>
  <si>
    <t>Fiche d'Adhésion Electronique</t>
  </si>
  <si>
    <t>Type</t>
  </si>
  <si>
    <t>Groupe:</t>
  </si>
  <si>
    <t>Justif. CE</t>
  </si>
  <si>
    <t>Adhérent</t>
  </si>
  <si>
    <t>Né(e) le</t>
  </si>
  <si>
    <t>Mail:</t>
  </si>
  <si>
    <t>Tél:</t>
  </si>
  <si>
    <t>Pratique:</t>
  </si>
  <si>
    <t>ans</t>
  </si>
  <si>
    <t>Blason:</t>
  </si>
  <si>
    <t>Urgence</t>
  </si>
  <si>
    <t>Informations par mail de la part du club</t>
  </si>
  <si>
    <t>Lettre d'information du site internet du club</t>
  </si>
  <si>
    <t>Photos de l'adhérent sur le site internet du club</t>
  </si>
  <si>
    <r>
      <rPr>
        <b/>
        <sz val="10"/>
        <rFont val="Arial"/>
        <family val="2"/>
        <charset val="1"/>
      </rPr>
      <t>Fait à Nantes, le</t>
    </r>
    <r>
      <rPr>
        <sz val="10"/>
        <rFont val="Arial"/>
        <family val="2"/>
        <charset val="1"/>
      </rPr>
      <t xml:space="preserve"> ………………….    </t>
    </r>
    <r>
      <rPr>
        <b/>
        <sz val="10"/>
        <rFont val="Arial"/>
        <family val="2"/>
        <charset val="1"/>
      </rPr>
      <t xml:space="preserve">              Signature: </t>
    </r>
    <r>
      <rPr>
        <sz val="10"/>
        <rFont val="Arial"/>
        <family val="2"/>
        <charset val="1"/>
      </rPr>
      <t>………………………….</t>
    </r>
  </si>
  <si>
    <t>Autorisation parentale (pour les mineurs)</t>
  </si>
  <si>
    <t>…………………………………</t>
  </si>
  <si>
    <t>Observations:</t>
  </si>
  <si>
    <t>Quantité</t>
  </si>
  <si>
    <t>N°</t>
  </si>
  <si>
    <t>Marque</t>
  </si>
  <si>
    <t>A remplir par l'adhérent</t>
  </si>
  <si>
    <t>Restitué</t>
  </si>
  <si>
    <t>Veste</t>
  </si>
  <si>
    <t>Cadre réservé au club</t>
  </si>
  <si>
    <t>Pantalon</t>
  </si>
  <si>
    <t>Sous-cuirasse</t>
  </si>
  <si>
    <t>Reçu le</t>
  </si>
  <si>
    <t>Imprimé le</t>
  </si>
  <si>
    <t>Procédure de mise à jour de la FAE pour une nouvelle année</t>
  </si>
  <si>
    <t>Mettre à jour les tarifs  de location(onglet cotisations)</t>
  </si>
  <si>
    <t>Mettre à jour les paramètres ci-dessous</t>
  </si>
  <si>
    <t>Mettre à jour la date de certificat médical (onglet sommaire)</t>
  </si>
  <si>
    <t>Mettre à jour la date de certificat médical (onglet imprimé)</t>
  </si>
  <si>
    <t>Paramètres</t>
  </si>
  <si>
    <t>Parametre</t>
  </si>
  <si>
    <t>Valeur</t>
  </si>
  <si>
    <t>Column1</t>
  </si>
  <si>
    <t>2023/2024</t>
  </si>
  <si>
    <t>Année passée</t>
  </si>
  <si>
    <t>2022/2023</t>
  </si>
  <si>
    <t>Cotis. Adulte chèque 1</t>
  </si>
  <si>
    <t>Cotis. Adulte chèque 2</t>
  </si>
  <si>
    <t>Cotis. Etudiant chèque 1</t>
  </si>
  <si>
    <t>Cotis. Etudiant chèque 2</t>
  </si>
  <si>
    <t>Cotis. Réduit 1 chèque 1</t>
  </si>
  <si>
    <t>Cotis. Réduit 1 chèque 2</t>
  </si>
  <si>
    <t>Cotis. Réduit 2 chèque 1</t>
  </si>
  <si>
    <t>Cotis. Réduit 2 chèque 2</t>
  </si>
  <si>
    <t>Cotis. Réduit 3 chèque 1</t>
  </si>
  <si>
    <t>Cotis. Réduit 3 chèque 2</t>
  </si>
  <si>
    <t>Avoir re-inscription</t>
  </si>
  <si>
    <t>Pass Compétition</t>
  </si>
  <si>
    <t>Ligne à copier dans le fichier central</t>
  </si>
  <si>
    <t>Administration</t>
  </si>
  <si>
    <t>Suivi</t>
  </si>
  <si>
    <t>Paiement</t>
  </si>
  <si>
    <t>Location matériel</t>
  </si>
  <si>
    <t>Date MAJ</t>
  </si>
  <si>
    <t>Pré-inscrit</t>
  </si>
  <si>
    <t>Licence</t>
  </si>
  <si>
    <t>Bordereau</t>
  </si>
  <si>
    <t>Renouvellement</t>
  </si>
  <si>
    <t>Montant</t>
  </si>
  <si>
    <t>Cheque 1 Cotis</t>
  </si>
  <si>
    <t>Encaissé</t>
  </si>
  <si>
    <t>Cheque 2 Cotis</t>
  </si>
  <si>
    <t>Chèque Location</t>
  </si>
  <si>
    <t>Cheque caution</t>
  </si>
  <si>
    <t>Justificatif CE</t>
  </si>
  <si>
    <t>Certif. Médical</t>
  </si>
  <si>
    <t>Sexe</t>
  </si>
  <si>
    <t>CP</t>
  </si>
  <si>
    <t>Tel fixe</t>
  </si>
  <si>
    <t>Pratique</t>
  </si>
  <si>
    <t>Blason</t>
  </si>
  <si>
    <t>Prix assurance</t>
  </si>
  <si>
    <t>Fil de corps</t>
  </si>
  <si>
    <t>Arme</t>
  </si>
  <si>
    <t>Cuirasse électrique (fleuret)</t>
  </si>
  <si>
    <t>Photo</t>
  </si>
  <si>
    <t>Titre</t>
  </si>
  <si>
    <t>observations</t>
  </si>
  <si>
    <t>Révisions</t>
  </si>
  <si>
    <t>Version</t>
  </si>
  <si>
    <t>Date</t>
  </si>
  <si>
    <t>Auteur</t>
  </si>
  <si>
    <t>Modifications</t>
  </si>
  <si>
    <t>22.01</t>
  </si>
  <si>
    <t>Antoine</t>
  </si>
  <si>
    <t>Correction bug onglet coordonnées</t>
  </si>
  <si>
    <t>22.0</t>
  </si>
  <si>
    <t>MAJ pour 2022-2023 : Suppr. Avoir COVID + ajout infos demandé par la fédé (lieu de naissance, latéralité et nationalité)</t>
  </si>
  <si>
    <t>21.00</t>
  </si>
  <si>
    <t>MAJ pour 2021-2022 : Avoir suite à année Covid</t>
  </si>
  <si>
    <t>20.00</t>
  </si>
  <si>
    <t>cen.webmaster@gmail.com</t>
  </si>
  <si>
    <t>MAJ pour 2020-2021 : modif tarif location masque</t>
  </si>
  <si>
    <t>19.00</t>
  </si>
  <si>
    <t>MAJ pour 2019-2020. Ajout tarif etudiant</t>
  </si>
  <si>
    <t>18.01</t>
  </si>
  <si>
    <t>MAJ pour 2018-2019. Changement tarifs cotisation</t>
  </si>
  <si>
    <t>Mise à jour de la date du certificat médical</t>
  </si>
  <si>
    <t>Paramétrage pour 2017-2018. Changement des tarifs de location</t>
  </si>
  <si>
    <t>16.01</t>
  </si>
  <si>
    <t>Paramétrage pour l'année 2016-2017. Revue des assurances. Pass compétition</t>
  </si>
  <si>
    <t>15.01</t>
  </si>
  <si>
    <t>Paramétrage pour l'année 2015-2016</t>
  </si>
  <si>
    <t>14.01</t>
  </si>
  <si>
    <t>Paramétrage pour l'année 2014-2015. Ajout du justificatif CE</t>
  </si>
  <si>
    <t>13.01</t>
  </si>
  <si>
    <t>Paramétrage pour l'année 2013-2014</t>
  </si>
  <si>
    <t>12.04</t>
  </si>
  <si>
    <t>Compatibilité Excel 2003</t>
  </si>
  <si>
    <t>12.03</t>
  </si>
  <si>
    <t>Correction des bugs suite aux tests</t>
  </si>
  <si>
    <t>12.02</t>
  </si>
  <si>
    <t>Détails finaux pour 2012-2013</t>
  </si>
  <si>
    <t>12.01</t>
  </si>
  <si>
    <t>Nombreuses évolutions pour l'année 2012-2013</t>
  </si>
  <si>
    <t>0.6</t>
  </si>
  <si>
    <t>Bug sur la location dans imprimé</t>
  </si>
  <si>
    <t>0.5</t>
  </si>
  <si>
    <t>Ajout du groupe</t>
  </si>
  <si>
    <t>0.4</t>
  </si>
  <si>
    <t>Corrections suite aux tests</t>
  </si>
  <si>
    <t>0.3</t>
  </si>
  <si>
    <t>Ajout de la ligne à copier dans le fichier central</t>
  </si>
  <si>
    <t>0.2</t>
  </si>
  <si>
    <t>Ajout des contrôles et verrouillage</t>
  </si>
  <si>
    <t>0.1</t>
  </si>
  <si>
    <t>Création</t>
  </si>
  <si>
    <t>La location de la tenue et du masque est obligatoire.</t>
  </si>
  <si>
    <t>J'accepte que des photos me représentant (ou représentant mon enfant) lors des entraînements ou des compétitions soient publiées sur le site internet et la page instagram du club.</t>
  </si>
  <si>
    <t>1 certificat médical daté d'après le 1er juillet 2021</t>
  </si>
  <si>
    <t>23.02</t>
  </si>
  <si>
    <t>Laurène</t>
  </si>
  <si>
    <t>MAJ : 2023-2024 : augmentation tarif et changement intitulés groupes</t>
  </si>
  <si>
    <t>Documents joints (Nom, Groupe au dos des chèques)</t>
  </si>
  <si>
    <t>L'achat d'un gant est obligatoire pour les débutants, un achat groupé aura lieu en début d'année.</t>
  </si>
  <si>
    <t>Pour les licenciés qui louent seulement une partie de l'équipement, merci de sélectionner la location et de nous prévenir lors des inscriptions.
La location des bustiers (offerte par le club) est obligatoire à partir de 11 ans.</t>
  </si>
  <si>
    <t>Tarif réduit (1er enfant - étudiant - militaire)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</si>
</sst>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mm/yy"/>
    <numFmt numFmtId="165" formatCode="_-* #,##0.00\ [$€-40C]_-;\-* #,##0.00\ [$€-40C]_-;_-* \-??\ [$€-40C]_-;_-@_-"/>
    <numFmt numFmtId="166" formatCode="_-* #,##0.00\ _€_-;\-* #,##0.00\ _€_-;_-* \-??\ _€_-;_-@_-"/>
    <numFmt numFmtId="167" formatCode="00000"/>
    <numFmt numFmtId="168" formatCode="0#\ ##\ ##\ ##\ ##"/>
    <numFmt numFmtId="169" formatCode="_-* #,##0.00&quot; €&quot;_-;\-* #,##0.00&quot; €&quot;_-;_-* \-??&quot; €&quot;_-;_-@_-"/>
    <numFmt numFmtId="170" formatCode="_-* #,##0&quot; €&quot;_-;\-* #,##0&quot; €&quot;_-;_-* \-??&quot; €&quot;_-;_-@_-"/>
  </numFmts>
  <fonts count="42" x14ac:knownFonts="1">
    <font>
      <sz val="10"/>
      <name val="Arial"/>
      <family val="2"/>
      <charset val="1"/>
    </font>
    <font>
      <sz val="10"/>
      <name val="Arial"/>
      <family val="2"/>
    </font>
    <font>
      <b/>
      <sz val="36"/>
      <color rgb="FF1F497D"/>
      <name val="Calibri"/>
      <family val="2"/>
      <charset val="1"/>
    </font>
    <font>
      <b/>
      <sz val="15"/>
      <color rgb="FF1F497D"/>
      <name val="Calibri"/>
      <family val="2"/>
      <charset val="1"/>
    </font>
    <font>
      <sz val="14"/>
      <name val="Arial"/>
      <family val="2"/>
      <charset val="1"/>
    </font>
    <font>
      <b/>
      <sz val="11"/>
      <color rgb="FF1F497D"/>
      <name val="Calibri"/>
      <family val="2"/>
      <charset val="1"/>
    </font>
    <font>
      <b/>
      <sz val="12"/>
      <color rgb="FF1F497D"/>
      <name val="Calibri"/>
      <family val="2"/>
      <charset val="1"/>
    </font>
    <font>
      <sz val="11"/>
      <name val="Arial"/>
      <family val="2"/>
      <charset val="1"/>
    </font>
    <font>
      <u/>
      <sz val="10"/>
      <color rgb="FF0000FF"/>
      <name val="Arial"/>
      <family val="2"/>
      <charset val="1"/>
    </font>
    <font>
      <u/>
      <sz val="11"/>
      <color rgb="FF0000FF"/>
      <name val="Arial"/>
      <family val="2"/>
      <charset val="1"/>
    </font>
    <font>
      <b/>
      <sz val="12"/>
      <name val="Arial"/>
      <family val="2"/>
      <charset val="1"/>
    </font>
    <font>
      <b/>
      <sz val="13"/>
      <color rgb="FF1F497D"/>
      <name val="Calibri"/>
      <family val="2"/>
      <charset val="1"/>
    </font>
    <font>
      <u/>
      <sz val="11"/>
      <name val="Arial"/>
      <family val="2"/>
      <charset val="1"/>
    </font>
    <font>
      <sz val="10"/>
      <color rgb="FF0000FF"/>
      <name val="Arial"/>
      <family val="2"/>
      <charset val="1"/>
    </font>
    <font>
      <sz val="11"/>
      <color rgb="FFFFFFFF"/>
      <name val="Calibri"/>
      <family val="2"/>
      <charset val="1"/>
    </font>
    <font>
      <b/>
      <sz val="11"/>
      <name val="Arial"/>
      <family val="2"/>
      <charset val="1"/>
    </font>
    <font>
      <i/>
      <sz val="11"/>
      <color rgb="FFFF0000"/>
      <name val="Arial"/>
      <family val="2"/>
      <charset val="1"/>
    </font>
    <font>
      <b/>
      <sz val="11"/>
      <color rgb="FFFA7D00"/>
      <name val="Calibri"/>
      <family val="2"/>
      <charset val="1"/>
    </font>
    <font>
      <sz val="10"/>
      <color rgb="FFFF0000"/>
      <name val="Arial"/>
      <family val="2"/>
      <charset val="1"/>
    </font>
    <font>
      <sz val="11"/>
      <color rgb="FFFF0000"/>
      <name val="Arial"/>
      <family val="2"/>
      <charset val="1"/>
    </font>
    <font>
      <b/>
      <u/>
      <sz val="10"/>
      <color rgb="FFFF0000"/>
      <name val="Arial"/>
      <family val="2"/>
      <charset val="1"/>
    </font>
    <font>
      <b/>
      <sz val="10"/>
      <color rgb="FFFF0000"/>
      <name val="Arial"/>
      <family val="2"/>
      <charset val="1"/>
    </font>
    <font>
      <i/>
      <sz val="10"/>
      <name val="Arial"/>
      <family val="2"/>
      <charset val="1"/>
    </font>
    <font>
      <b/>
      <sz val="20"/>
      <color rgb="FF1F497D"/>
      <name val="Calibri"/>
      <family val="2"/>
      <charset val="1"/>
    </font>
    <font>
      <sz val="8"/>
      <color rgb="FF808080"/>
      <name val="Arial"/>
      <family val="2"/>
      <charset val="1"/>
    </font>
    <font>
      <i/>
      <sz val="11"/>
      <name val="Arial"/>
      <family val="2"/>
      <charset val="1"/>
    </font>
    <font>
      <sz val="11"/>
      <color rgb="FF0D0D0D"/>
      <name val="Calibri"/>
      <family val="2"/>
      <charset val="1"/>
    </font>
    <font>
      <b/>
      <sz val="11"/>
      <color rgb="FF3F3F3F"/>
      <name val="Calibri"/>
      <family val="2"/>
      <charset val="1"/>
    </font>
    <font>
      <b/>
      <sz val="22"/>
      <color rgb="FF1F497D"/>
      <name val="Calibri"/>
      <family val="2"/>
      <charset val="1"/>
    </font>
    <font>
      <i/>
      <sz val="11"/>
      <color rgb="FF000000"/>
      <name val="Calibri"/>
      <family val="2"/>
      <charset val="1"/>
    </font>
    <font>
      <sz val="11"/>
      <color rgb="FF000000"/>
      <name val="Calibri"/>
      <family val="2"/>
      <charset val="1"/>
    </font>
    <font>
      <i/>
      <sz val="11"/>
      <color rgb="FF7F7F7F"/>
      <name val="Calibri"/>
      <family val="2"/>
      <charset val="1"/>
    </font>
    <font>
      <b/>
      <sz val="10"/>
      <name val="Arial"/>
      <family val="2"/>
      <charset val="1"/>
    </font>
    <font>
      <sz val="11"/>
      <color rgb="FF3F3F3F"/>
      <name val="Calibri"/>
      <family val="2"/>
      <charset val="1"/>
    </font>
    <font>
      <b/>
      <sz val="11"/>
      <color rgb="FFE46C0A"/>
      <name val="Calibri"/>
      <family val="2"/>
      <charset val="1"/>
    </font>
    <font>
      <sz val="6"/>
      <name val="Arial"/>
      <family val="2"/>
      <charset val="1"/>
    </font>
    <font>
      <b/>
      <sz val="9"/>
      <name val="Arial"/>
      <family val="2"/>
      <charset val="1"/>
    </font>
    <font>
      <b/>
      <sz val="8"/>
      <name val="Arial"/>
      <family val="2"/>
      <charset val="1"/>
    </font>
    <font>
      <sz val="9"/>
      <name val="Arial"/>
      <family val="2"/>
      <charset val="1"/>
    </font>
    <font>
      <sz val="8"/>
      <name val="Arial"/>
      <family val="2"/>
      <charset val="1"/>
    </font>
    <font>
      <sz val="10"/>
      <color rgb="FF000000"/>
      <name val="Arial"/>
      <family val="2"/>
    </font>
    <font>
      <sz val="10"/>
      <name val="Arial"/>
      <family val="2"/>
      <charset val="1"/>
    </font>
  </fonts>
  <fills count="14">
    <fill>
      <patternFill patternType="none"/>
    </fill>
    <fill>
      <patternFill patternType="gray125"/>
    </fill>
    <fill>
      <patternFill patternType="solid">
        <fgColor rgb="FF4F81BD"/>
        <bgColor rgb="FF7F7F7F"/>
      </patternFill>
    </fill>
    <fill>
      <patternFill patternType="solid">
        <fgColor rgb="FFF2F2F2"/>
        <bgColor rgb="FFEEECE1"/>
      </patternFill>
    </fill>
    <fill>
      <patternFill patternType="solid">
        <fgColor rgb="FFF79646"/>
        <bgColor rgb="FFFA7D00"/>
      </patternFill>
    </fill>
    <fill>
      <patternFill patternType="solid">
        <fgColor rgb="FFFCD5B5"/>
        <bgColor rgb="FFDDD9C3"/>
      </patternFill>
    </fill>
    <fill>
      <patternFill patternType="solid">
        <fgColor rgb="FF9BBB59"/>
        <bgColor rgb="FF95B3D7"/>
      </patternFill>
    </fill>
    <fill>
      <patternFill patternType="solid">
        <fgColor rgb="FFEEECE1"/>
        <bgColor rgb="FFF2F2F2"/>
      </patternFill>
    </fill>
    <fill>
      <patternFill patternType="solid">
        <fgColor rgb="FFFFFFFF"/>
        <bgColor rgb="FFF2F2F2"/>
      </patternFill>
    </fill>
    <fill>
      <patternFill patternType="solid">
        <fgColor rgb="FFFFFFAF"/>
        <bgColor rgb="FFEEECE1"/>
      </patternFill>
    </fill>
    <fill>
      <patternFill patternType="solid">
        <fgColor rgb="FFDDD9C3"/>
        <bgColor rgb="FFD7E4BD"/>
      </patternFill>
    </fill>
    <fill>
      <patternFill patternType="solid">
        <fgColor rgb="FFE6B9B8"/>
        <bgColor rgb="FFFCD5B5"/>
      </patternFill>
    </fill>
    <fill>
      <patternFill patternType="solid">
        <fgColor rgb="FFFFFF00"/>
        <bgColor rgb="FFFFFF00"/>
      </patternFill>
    </fill>
    <fill>
      <patternFill patternType="solid">
        <fgColor theme="0"/>
        <bgColor rgb="FFF2F2F2"/>
      </patternFill>
    </fill>
  </fills>
  <borders count="42">
    <border>
      <left/>
      <right/>
      <top/>
      <bottom/>
      <diagonal/>
    </border>
    <border>
      <left/>
      <right/>
      <top/>
      <bottom style="thick">
        <color rgb="FF4F81BD"/>
      </bottom>
      <diagonal/>
    </border>
    <border>
      <left/>
      <right/>
      <top/>
      <bottom style="thick">
        <color rgb="FFA7C0DE"/>
      </bottom>
      <diagonal/>
    </border>
    <border>
      <left style="thin">
        <color rgb="FF7F7F7F"/>
      </left>
      <right style="thin">
        <color rgb="FF7F7F7F"/>
      </right>
      <top style="thin">
        <color rgb="FF7F7F7F"/>
      </top>
      <bottom style="thin">
        <color rgb="FF7F7F7F"/>
      </bottom>
      <diagonal/>
    </border>
    <border>
      <left/>
      <right/>
      <top/>
      <bottom style="medium">
        <color rgb="FF95B3D7"/>
      </bottom>
      <diagonal/>
    </border>
    <border>
      <left style="thin">
        <color rgb="FF3F3F3F"/>
      </left>
      <right style="thin">
        <color rgb="FF3F3F3F"/>
      </right>
      <top style="thin">
        <color rgb="FF3F3F3F"/>
      </top>
      <bottom style="thin">
        <color rgb="FF3F3F3F"/>
      </bottom>
      <diagonal/>
    </border>
    <border>
      <left/>
      <right style="thin">
        <color auto="1"/>
      </right>
      <top/>
      <bottom/>
      <diagonal/>
    </border>
    <border>
      <left style="medium">
        <color rgb="FFFF0000"/>
      </left>
      <right style="medium">
        <color rgb="FFFF0000"/>
      </right>
      <top style="medium">
        <color rgb="FFFF0000"/>
      </top>
      <bottom style="medium">
        <color rgb="FFFF0000"/>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medium">
        <color auto="1"/>
      </right>
      <top/>
      <bottom/>
      <diagonal/>
    </border>
    <border>
      <left/>
      <right/>
      <top style="medium">
        <color rgb="FF95B3D7"/>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rgb="FF3F3F3F"/>
      </left>
      <right style="thin">
        <color auto="1"/>
      </right>
      <top style="thin">
        <color rgb="FF3F3F3F"/>
      </top>
      <bottom style="thin">
        <color rgb="FF3F3F3F"/>
      </bottom>
      <diagonal/>
    </border>
    <border>
      <left style="thin">
        <color auto="1"/>
      </left>
      <right/>
      <top style="thin">
        <color auto="1"/>
      </top>
      <bottom style="thin">
        <color auto="1"/>
      </bottom>
      <diagonal/>
    </border>
    <border>
      <left/>
      <right style="thin">
        <color rgb="FF3F3F3F"/>
      </right>
      <top/>
      <bottom/>
      <diagonal/>
    </border>
    <border>
      <left style="thin">
        <color rgb="FF3F3F3F"/>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diagonal/>
    </border>
    <border>
      <left/>
      <right/>
      <top/>
      <bottom style="dashed">
        <color auto="1"/>
      </bottom>
      <diagonal/>
    </border>
    <border>
      <left style="medium">
        <color auto="1"/>
      </left>
      <right/>
      <top/>
      <bottom style="medium">
        <color auto="1"/>
      </bottom>
      <diagonal/>
    </border>
    <border>
      <left/>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rgb="FFFF0000"/>
      </left>
      <right style="medium">
        <color auto="1"/>
      </right>
      <top style="medium">
        <color rgb="FFFF0000"/>
      </top>
      <bottom style="medium">
        <color rgb="FFFF0000"/>
      </bottom>
      <diagonal/>
    </border>
    <border>
      <left style="medium">
        <color auto="1"/>
      </left>
      <right style="medium">
        <color auto="1"/>
      </right>
      <top style="medium">
        <color rgb="FFFF0000"/>
      </top>
      <bottom style="medium">
        <color rgb="FFFF0000"/>
      </bottom>
      <diagonal/>
    </border>
    <border>
      <left style="medium">
        <color auto="1"/>
      </left>
      <right style="medium">
        <color rgb="FFFF0000"/>
      </right>
      <top style="medium">
        <color rgb="FFFF0000"/>
      </top>
      <bottom style="medium">
        <color rgb="FFFF0000"/>
      </bottom>
      <diagonal/>
    </border>
  </borders>
  <cellStyleXfs count="14">
    <xf numFmtId="0" fontId="0" fillId="0" borderId="0"/>
    <xf numFmtId="166" fontId="41" fillId="0" borderId="0" applyBorder="0" applyProtection="0"/>
    <xf numFmtId="169" fontId="41" fillId="0" borderId="0" applyBorder="0" applyProtection="0"/>
    <xf numFmtId="0" fontId="8" fillId="0" borderId="0" applyBorder="0" applyProtection="0"/>
    <xf numFmtId="0" fontId="3" fillId="0" borderId="1" applyProtection="0"/>
    <xf numFmtId="0" fontId="5" fillId="0" borderId="0" applyBorder="0" applyProtection="0"/>
    <xf numFmtId="0" fontId="11" fillId="0" borderId="2" applyProtection="0"/>
    <xf numFmtId="0" fontId="14" fillId="2" borderId="0" applyBorder="0" applyProtection="0"/>
    <xf numFmtId="0" fontId="17" fillId="3" borderId="3" applyProtection="0"/>
    <xf numFmtId="0" fontId="5" fillId="0" borderId="4" applyProtection="0"/>
    <xf numFmtId="0" fontId="27" fillId="3" borderId="5" applyProtection="0"/>
    <xf numFmtId="0" fontId="14" fillId="4" borderId="0" applyBorder="0" applyProtection="0"/>
    <xf numFmtId="0" fontId="30" fillId="5" borderId="0" applyBorder="0" applyProtection="0"/>
    <xf numFmtId="0" fontId="14" fillId="6" borderId="0" applyBorder="0" applyProtection="0"/>
  </cellStyleXfs>
  <cellXfs count="179">
    <xf numFmtId="0" fontId="0" fillId="0" borderId="0" xfId="0"/>
    <xf numFmtId="0" fontId="9" fillId="7" borderId="0" xfId="3" applyFont="1" applyFill="1" applyBorder="1" applyAlignment="1" applyProtection="1">
      <alignment horizontal="left" vertical="center"/>
    </xf>
    <xf numFmtId="0" fontId="0" fillId="7" borderId="0" xfId="0" applyFill="1"/>
    <xf numFmtId="0" fontId="0" fillId="8" borderId="0" xfId="0" applyFill="1"/>
    <xf numFmtId="0" fontId="4" fillId="8" borderId="0" xfId="0" applyFont="1" applyFill="1" applyAlignment="1">
      <alignment horizontal="center"/>
    </xf>
    <xf numFmtId="0" fontId="4" fillId="0" borderId="0" xfId="0" applyFont="1"/>
    <xf numFmtId="0" fontId="6" fillId="8" borderId="0" xfId="5" applyFont="1" applyFill="1" applyBorder="1" applyProtection="1"/>
    <xf numFmtId="0" fontId="7" fillId="8" borderId="0" xfId="0" applyFont="1" applyFill="1"/>
    <xf numFmtId="0" fontId="8" fillId="8" borderId="0" xfId="3" applyFill="1" applyBorder="1" applyAlignment="1" applyProtection="1">
      <alignment horizontal="left"/>
    </xf>
    <xf numFmtId="0" fontId="9" fillId="8" borderId="0" xfId="3" applyFont="1" applyFill="1" applyBorder="1" applyAlignment="1" applyProtection="1">
      <alignment horizontal="left"/>
    </xf>
    <xf numFmtId="0" fontId="0" fillId="8" borderId="0" xfId="0" applyFill="1" applyAlignment="1">
      <alignment horizontal="left"/>
    </xf>
    <xf numFmtId="0" fontId="10" fillId="8" borderId="0" xfId="0" applyFont="1" applyFill="1"/>
    <xf numFmtId="0" fontId="11" fillId="8" borderId="2" xfId="6" applyFill="1" applyProtection="1"/>
    <xf numFmtId="0" fontId="0" fillId="8" borderId="6" xfId="0" applyFill="1" applyBorder="1"/>
    <xf numFmtId="0" fontId="13" fillId="8" borderId="0" xfId="3" applyFont="1" applyFill="1" applyBorder="1" applyAlignment="1" applyProtection="1">
      <alignment horizontal="left"/>
    </xf>
    <xf numFmtId="0" fontId="8" fillId="8" borderId="0" xfId="3" applyFill="1" applyBorder="1" applyAlignment="1" applyProtection="1">
      <alignment horizontal="center"/>
    </xf>
    <xf numFmtId="0" fontId="7" fillId="8" borderId="6" xfId="0" applyFont="1" applyFill="1" applyBorder="1"/>
    <xf numFmtId="0" fontId="15" fillId="8" borderId="0" xfId="0" applyFont="1" applyFill="1"/>
    <xf numFmtId="0" fontId="7" fillId="7" borderId="0" xfId="0" applyFont="1" applyFill="1"/>
    <xf numFmtId="0" fontId="0" fillId="9" borderId="7" xfId="0" applyFill="1" applyBorder="1" applyProtection="1">
      <protection locked="0"/>
    </xf>
    <xf numFmtId="0" fontId="0" fillId="8" borderId="11" xfId="0" applyFill="1" applyBorder="1" applyAlignment="1">
      <alignment horizontal="center" vertical="center"/>
    </xf>
    <xf numFmtId="0" fontId="0" fillId="8" borderId="6" xfId="0" applyFill="1" applyBorder="1" applyAlignment="1">
      <alignment horizontal="center" vertical="center"/>
    </xf>
    <xf numFmtId="0" fontId="9" fillId="7" borderId="0" xfId="3" applyFont="1" applyFill="1" applyBorder="1" applyProtection="1"/>
    <xf numFmtId="0" fontId="7" fillId="8" borderId="11" xfId="0" applyFont="1" applyFill="1" applyBorder="1" applyAlignment="1">
      <alignment horizontal="center" vertical="center"/>
    </xf>
    <xf numFmtId="0" fontId="7" fillId="8" borderId="6" xfId="0" applyFont="1" applyFill="1" applyBorder="1" applyAlignment="1">
      <alignment horizontal="center" vertical="center"/>
    </xf>
    <xf numFmtId="0" fontId="9" fillId="7" borderId="0" xfId="3" applyFont="1" applyFill="1" applyBorder="1" applyAlignment="1" applyProtection="1">
      <alignment vertical="center"/>
    </xf>
    <xf numFmtId="0" fontId="7" fillId="8" borderId="0" xfId="0" applyFont="1" applyFill="1" applyAlignment="1">
      <alignment vertical="center"/>
    </xf>
    <xf numFmtId="0" fontId="16" fillId="8" borderId="0" xfId="0" applyFont="1" applyFill="1"/>
    <xf numFmtId="164" fontId="15" fillId="8" borderId="0" xfId="0" applyNumberFormat="1" applyFont="1" applyFill="1"/>
    <xf numFmtId="164" fontId="7" fillId="8" borderId="0" xfId="0" applyNumberFormat="1" applyFont="1" applyFill="1"/>
    <xf numFmtId="0" fontId="15" fillId="8" borderId="0" xfId="0" applyFont="1" applyFill="1" applyAlignment="1">
      <alignment horizontal="center" vertical="center"/>
    </xf>
    <xf numFmtId="165" fontId="17" fillId="3" borderId="3" xfId="8" applyNumberFormat="1" applyProtection="1"/>
    <xf numFmtId="0" fontId="7" fillId="8" borderId="0" xfId="0" applyFont="1" applyFill="1" applyAlignment="1">
      <alignment horizontal="left" vertical="center"/>
    </xf>
    <xf numFmtId="0" fontId="8" fillId="8" borderId="0" xfId="3" applyFill="1" applyBorder="1" applyAlignment="1" applyProtection="1">
      <alignment vertical="center"/>
    </xf>
    <xf numFmtId="0" fontId="18" fillId="8" borderId="0" xfId="0" applyFont="1" applyFill="1"/>
    <xf numFmtId="0" fontId="19" fillId="8" borderId="0" xfId="0" applyFont="1" applyFill="1" applyAlignment="1">
      <alignment horizontal="left" vertical="center"/>
    </xf>
    <xf numFmtId="0" fontId="19" fillId="8" borderId="0" xfId="0" applyFont="1" applyFill="1"/>
    <xf numFmtId="0" fontId="20" fillId="8" borderId="0" xfId="3" applyFont="1" applyFill="1" applyBorder="1" applyAlignment="1" applyProtection="1">
      <alignment vertical="center"/>
    </xf>
    <xf numFmtId="0" fontId="21" fillId="8" borderId="0" xfId="0" applyFont="1" applyFill="1"/>
    <xf numFmtId="0" fontId="22" fillId="8" borderId="0" xfId="0" applyFont="1" applyFill="1"/>
    <xf numFmtId="14" fontId="0" fillId="7" borderId="0" xfId="0" applyNumberFormat="1" applyFill="1"/>
    <xf numFmtId="0" fontId="5" fillId="8" borderId="4" xfId="9" applyFill="1" applyAlignment="1" applyProtection="1">
      <alignment horizontal="left"/>
    </xf>
    <xf numFmtId="0" fontId="7" fillId="9" borderId="7" xfId="0" applyFont="1" applyFill="1" applyBorder="1" applyAlignment="1" applyProtection="1">
      <alignment horizontal="left"/>
      <protection locked="0"/>
    </xf>
    <xf numFmtId="14" fontId="7" fillId="9" borderId="7" xfId="0" applyNumberFormat="1" applyFont="1" applyFill="1" applyBorder="1" applyAlignment="1" applyProtection="1">
      <alignment horizontal="center" vertical="center"/>
      <protection locked="0"/>
    </xf>
    <xf numFmtId="0" fontId="24" fillId="8" borderId="0" xfId="0" applyFont="1" applyFill="1"/>
    <xf numFmtId="167" fontId="7" fillId="9" borderId="7" xfId="1" applyNumberFormat="1" applyFont="1" applyFill="1" applyBorder="1" applyAlignment="1" applyProtection="1">
      <alignment horizontal="left" vertical="center"/>
      <protection locked="0"/>
    </xf>
    <xf numFmtId="0" fontId="7" fillId="9" borderId="8" xfId="0" applyFont="1" applyFill="1" applyBorder="1" applyProtection="1">
      <protection locked="0"/>
    </xf>
    <xf numFmtId="0" fontId="25" fillId="8" borderId="0" xfId="0" applyFont="1" applyFill="1"/>
    <xf numFmtId="0" fontId="19" fillId="11" borderId="0" xfId="0" applyFont="1" applyFill="1" applyAlignment="1">
      <alignment horizontal="center"/>
    </xf>
    <xf numFmtId="169" fontId="17" fillId="3" borderId="3" xfId="8" applyNumberFormat="1" applyProtection="1"/>
    <xf numFmtId="0" fontId="0" fillId="8" borderId="14" xfId="0" applyFill="1" applyBorder="1"/>
    <xf numFmtId="0" fontId="14" fillId="4" borderId="3" xfId="11" applyBorder="1" applyAlignment="1" applyProtection="1">
      <alignment horizontal="center" vertical="center"/>
    </xf>
    <xf numFmtId="0" fontId="29" fillId="5" borderId="5" xfId="12" applyFont="1" applyBorder="1" applyAlignment="1" applyProtection="1">
      <alignment horizontal="center" vertical="center"/>
    </xf>
    <xf numFmtId="170" fontId="17" fillId="3" borderId="3" xfId="8" applyNumberFormat="1" applyAlignment="1" applyProtection="1">
      <alignment horizontal="center" vertical="center"/>
    </xf>
    <xf numFmtId="170" fontId="31" fillId="3" borderId="3" xfId="2" applyNumberFormat="1" applyFont="1" applyFill="1" applyBorder="1" applyAlignment="1" applyProtection="1">
      <alignment horizontal="center"/>
    </xf>
    <xf numFmtId="0" fontId="32" fillId="12" borderId="0" xfId="0" applyFont="1" applyFill="1" applyAlignment="1">
      <alignment horizontal="center" vertical="center"/>
    </xf>
    <xf numFmtId="0" fontId="0" fillId="9" borderId="15"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0" fillId="7" borderId="0" xfId="0" applyFill="1" applyAlignment="1">
      <alignment horizontal="center"/>
    </xf>
    <xf numFmtId="0" fontId="32" fillId="8" borderId="0" xfId="0" applyFont="1" applyFill="1"/>
    <xf numFmtId="0" fontId="14" fillId="4" borderId="16" xfId="11" applyBorder="1" applyAlignment="1" applyProtection="1">
      <alignment horizontal="center" vertical="center"/>
    </xf>
    <xf numFmtId="0" fontId="14" fillId="6" borderId="9" xfId="13" applyBorder="1" applyAlignment="1" applyProtection="1">
      <alignment horizontal="center" vertical="center"/>
    </xf>
    <xf numFmtId="170" fontId="17" fillId="3" borderId="18" xfId="8" applyNumberFormat="1" applyBorder="1" applyAlignment="1" applyProtection="1">
      <alignment vertical="center"/>
    </xf>
    <xf numFmtId="0" fontId="27" fillId="9" borderId="8" xfId="10" applyFill="1" applyBorder="1" applyAlignment="1" applyProtection="1">
      <alignment horizontal="center" vertical="center"/>
      <protection locked="0"/>
    </xf>
    <xf numFmtId="170" fontId="17" fillId="3" borderId="3" xfId="8" applyNumberFormat="1" applyProtection="1"/>
    <xf numFmtId="170" fontId="0" fillId="7" borderId="0" xfId="0" applyNumberFormat="1" applyFill="1" applyAlignment="1">
      <alignment horizontal="center"/>
    </xf>
    <xf numFmtId="0" fontId="34" fillId="8" borderId="0" xfId="0" applyFont="1" applyFill="1"/>
    <xf numFmtId="14" fontId="0" fillId="8" borderId="0" xfId="0" applyNumberFormat="1" applyFill="1"/>
    <xf numFmtId="0" fontId="0" fillId="8" borderId="20" xfId="0" applyFill="1" applyBorder="1"/>
    <xf numFmtId="0" fontId="0" fillId="9" borderId="7" xfId="0" applyFill="1" applyBorder="1" applyAlignment="1" applyProtection="1">
      <alignment horizontal="center" vertical="center"/>
      <protection locked="0"/>
    </xf>
    <xf numFmtId="0" fontId="22" fillId="8" borderId="0" xfId="0" applyFont="1" applyFill="1" applyAlignment="1">
      <alignment horizontal="left" vertical="center"/>
    </xf>
    <xf numFmtId="0" fontId="35" fillId="8" borderId="0" xfId="0" applyFont="1" applyFill="1"/>
    <xf numFmtId="0" fontId="0" fillId="8" borderId="21" xfId="0" applyFill="1" applyBorder="1"/>
    <xf numFmtId="0" fontId="0" fillId="8" borderId="22" xfId="0" applyFill="1" applyBorder="1"/>
    <xf numFmtId="0" fontId="32" fillId="8" borderId="11" xfId="0" applyFont="1" applyFill="1" applyBorder="1" applyAlignment="1">
      <alignment vertical="center"/>
    </xf>
    <xf numFmtId="0" fontId="0" fillId="8" borderId="0" xfId="0" applyFill="1" applyAlignment="1">
      <alignment horizontal="left" vertical="center"/>
    </xf>
    <xf numFmtId="0" fontId="22" fillId="8" borderId="0" xfId="0" applyFont="1" applyFill="1" applyAlignment="1">
      <alignment horizontal="left"/>
    </xf>
    <xf numFmtId="14" fontId="0" fillId="8" borderId="6" xfId="0" applyNumberFormat="1" applyFill="1" applyBorder="1" applyAlignment="1">
      <alignment horizontal="left"/>
    </xf>
    <xf numFmtId="0" fontId="0" fillId="8" borderId="11" xfId="0" applyFill="1" applyBorder="1"/>
    <xf numFmtId="0" fontId="0" fillId="8" borderId="6" xfId="0" applyFill="1" applyBorder="1" applyAlignment="1">
      <alignment horizontal="left" vertical="center"/>
    </xf>
    <xf numFmtId="0" fontId="0" fillId="8" borderId="23" xfId="0" applyFill="1" applyBorder="1"/>
    <xf numFmtId="0" fontId="0" fillId="8" borderId="24" xfId="0" applyFill="1" applyBorder="1"/>
    <xf numFmtId="0" fontId="0" fillId="8" borderId="25" xfId="0" applyFill="1" applyBorder="1" applyAlignment="1">
      <alignment horizontal="left" vertical="center"/>
    </xf>
    <xf numFmtId="0" fontId="22" fillId="8" borderId="24" xfId="0" applyFont="1" applyFill="1" applyBorder="1"/>
    <xf numFmtId="0" fontId="0" fillId="8" borderId="25" xfId="0" applyFill="1" applyBorder="1"/>
    <xf numFmtId="0" fontId="36" fillId="8" borderId="0" xfId="0" applyFont="1" applyFill="1"/>
    <xf numFmtId="0" fontId="0" fillId="8" borderId="0" xfId="0" applyFill="1" applyAlignment="1">
      <alignment vertical="center"/>
    </xf>
    <xf numFmtId="0" fontId="0" fillId="8" borderId="18" xfId="0" applyFill="1" applyBorder="1"/>
    <xf numFmtId="0" fontId="0" fillId="8" borderId="27" xfId="0" applyFill="1" applyBorder="1"/>
    <xf numFmtId="0" fontId="0" fillId="8" borderId="28" xfId="0" applyFill="1" applyBorder="1"/>
    <xf numFmtId="0" fontId="0" fillId="8" borderId="29" xfId="0" applyFill="1" applyBorder="1"/>
    <xf numFmtId="0" fontId="0" fillId="8" borderId="30" xfId="0" applyFill="1" applyBorder="1"/>
    <xf numFmtId="0" fontId="0" fillId="8" borderId="32" xfId="0" applyFill="1" applyBorder="1"/>
    <xf numFmtId="0" fontId="0" fillId="8" borderId="13" xfId="0" applyFill="1" applyBorder="1"/>
    <xf numFmtId="0" fontId="0" fillId="8" borderId="33" xfId="0" applyFill="1" applyBorder="1"/>
    <xf numFmtId="0" fontId="0" fillId="8" borderId="34" xfId="0" applyFill="1" applyBorder="1"/>
    <xf numFmtId="0" fontId="32" fillId="8" borderId="24" xfId="0" applyFont="1" applyFill="1" applyBorder="1"/>
    <xf numFmtId="0" fontId="0" fillId="8" borderId="35" xfId="0" applyFill="1" applyBorder="1"/>
    <xf numFmtId="0" fontId="0" fillId="8" borderId="36" xfId="0" applyFill="1" applyBorder="1"/>
    <xf numFmtId="0" fontId="0" fillId="8" borderId="37" xfId="0" applyFill="1" applyBorder="1"/>
    <xf numFmtId="0" fontId="0" fillId="8" borderId="24" xfId="0" applyFill="1" applyBorder="1" applyAlignment="1">
      <alignment vertical="center"/>
    </xf>
    <xf numFmtId="0" fontId="0" fillId="8" borderId="38" xfId="0" applyFill="1" applyBorder="1"/>
    <xf numFmtId="0" fontId="38" fillId="8" borderId="0" xfId="0" applyFont="1" applyFill="1"/>
    <xf numFmtId="0" fontId="39" fillId="8" borderId="0" xfId="0" applyFont="1" applyFill="1"/>
    <xf numFmtId="0" fontId="0" fillId="0" borderId="0" xfId="0" applyAlignment="1">
      <alignment vertical="center"/>
    </xf>
    <xf numFmtId="0" fontId="40" fillId="0" borderId="0" xfId="0" applyFont="1"/>
    <xf numFmtId="0" fontId="0" fillId="12" borderId="0" xfId="0" applyFill="1"/>
    <xf numFmtId="14" fontId="0" fillId="12" borderId="0" xfId="0" applyNumberFormat="1" applyFill="1"/>
    <xf numFmtId="169" fontId="0" fillId="12" borderId="0" xfId="0" applyNumberFormat="1" applyFill="1"/>
    <xf numFmtId="165" fontId="0" fillId="12" borderId="0" xfId="0" applyNumberFormat="1" applyFill="1"/>
    <xf numFmtId="168" fontId="0" fillId="12" borderId="0" xfId="0" applyNumberFormat="1" applyFill="1"/>
    <xf numFmtId="0" fontId="0" fillId="0" borderId="0" xfId="0" applyAlignment="1">
      <alignment horizontal="center" vertical="center"/>
    </xf>
    <xf numFmtId="14" fontId="0" fillId="0" borderId="0" xfId="0" applyNumberFormat="1"/>
    <xf numFmtId="0" fontId="8" fillId="0" borderId="0" xfId="3" applyBorder="1" applyProtection="1"/>
    <xf numFmtId="0" fontId="0" fillId="0" borderId="0" xfId="0" applyAlignment="1">
      <alignment wrapText="1"/>
    </xf>
    <xf numFmtId="0" fontId="0" fillId="13" borderId="0" xfId="0" applyFill="1"/>
    <xf numFmtId="0" fontId="1" fillId="8" borderId="0" xfId="0" applyFont="1" applyFill="1"/>
    <xf numFmtId="0" fontId="9" fillId="8" borderId="0" xfId="3" applyFont="1" applyFill="1" applyBorder="1" applyAlignment="1" applyProtection="1">
      <alignment horizontal="center" vertical="center"/>
    </xf>
    <xf numFmtId="0" fontId="9" fillId="7" borderId="0" xfId="3" applyFont="1" applyFill="1" applyBorder="1" applyAlignment="1" applyProtection="1">
      <alignment horizontal="left" vertical="center"/>
    </xf>
    <xf numFmtId="0" fontId="7" fillId="10" borderId="10" xfId="0" applyFont="1" applyFill="1" applyBorder="1" applyAlignment="1">
      <alignment horizontal="center" vertical="center"/>
    </xf>
    <xf numFmtId="0" fontId="7" fillId="10" borderId="12" xfId="0" applyFont="1" applyFill="1" applyBorder="1" applyAlignment="1">
      <alignment horizontal="center" vertical="center"/>
    </xf>
    <xf numFmtId="0" fontId="9" fillId="8" borderId="0" xfId="3" applyFont="1" applyFill="1" applyBorder="1" applyAlignment="1" applyProtection="1">
      <alignment horizontal="left" vertical="center"/>
    </xf>
    <xf numFmtId="0" fontId="0" fillId="8" borderId="9" xfId="0" applyFill="1" applyBorder="1" applyAlignment="1">
      <alignment horizontal="center" vertical="center"/>
    </xf>
    <xf numFmtId="0" fontId="7" fillId="8" borderId="10" xfId="0" applyFont="1" applyFill="1" applyBorder="1" applyAlignment="1">
      <alignment horizontal="center" vertical="center"/>
    </xf>
    <xf numFmtId="0" fontId="9" fillId="7" borderId="0" xfId="3" applyFont="1" applyFill="1" applyBorder="1" applyAlignment="1" applyProtection="1">
      <alignment horizontal="left"/>
    </xf>
    <xf numFmtId="0" fontId="2" fillId="8" borderId="1" xfId="4" applyFont="1" applyFill="1" applyAlignment="1" applyProtection="1">
      <alignment horizontal="center"/>
    </xf>
    <xf numFmtId="0" fontId="12" fillId="8" borderId="0" xfId="0" applyFont="1" applyFill="1" applyAlignment="1">
      <alignment horizontal="left" vertical="center"/>
    </xf>
    <xf numFmtId="0" fontId="0" fillId="9" borderId="7" xfId="0" applyFill="1" applyBorder="1" applyAlignment="1">
      <alignment horizontal="center"/>
    </xf>
    <xf numFmtId="0" fontId="0" fillId="9" borderId="8" xfId="0" applyFill="1" applyBorder="1" applyAlignment="1">
      <alignment horizontal="center"/>
    </xf>
    <xf numFmtId="0" fontId="14" fillId="2" borderId="9" xfId="7" applyBorder="1" applyAlignment="1" applyProtection="1">
      <alignment horizontal="center" vertical="center"/>
    </xf>
    <xf numFmtId="0" fontId="5" fillId="8" borderId="4" xfId="9" applyFill="1" applyAlignment="1" applyProtection="1">
      <alignment horizontal="left"/>
    </xf>
    <xf numFmtId="0" fontId="8" fillId="8" borderId="0" xfId="3" applyFill="1" applyBorder="1" applyAlignment="1" applyProtection="1">
      <alignment horizontal="left"/>
    </xf>
    <xf numFmtId="0" fontId="7" fillId="8" borderId="0" xfId="0" applyFont="1" applyFill="1" applyAlignment="1">
      <alignment horizontal="left" vertical="center"/>
    </xf>
    <xf numFmtId="0" fontId="7" fillId="9" borderId="8" xfId="0" applyFont="1" applyFill="1" applyBorder="1" applyAlignment="1" applyProtection="1">
      <alignment horizontal="left" vertical="center"/>
      <protection locked="0"/>
    </xf>
    <xf numFmtId="0" fontId="0" fillId="9" borderId="8" xfId="0" applyFill="1" applyBorder="1" applyAlignment="1" applyProtection="1">
      <alignment horizontal="left" vertical="top" wrapText="1"/>
      <protection locked="0"/>
    </xf>
    <xf numFmtId="168" fontId="7" fillId="9" borderId="7" xfId="0" applyNumberFormat="1" applyFont="1" applyFill="1" applyBorder="1" applyAlignment="1" applyProtection="1">
      <alignment horizontal="left"/>
      <protection locked="0"/>
    </xf>
    <xf numFmtId="168" fontId="7" fillId="9" borderId="8" xfId="0" applyNumberFormat="1" applyFont="1" applyFill="1" applyBorder="1" applyAlignment="1" applyProtection="1">
      <alignment horizontal="left"/>
      <protection locked="0"/>
    </xf>
    <xf numFmtId="0" fontId="7" fillId="8" borderId="13" xfId="0" applyFont="1" applyFill="1" applyBorder="1" applyAlignment="1">
      <alignment horizontal="left" vertical="center"/>
    </xf>
    <xf numFmtId="0" fontId="7" fillId="9" borderId="7" xfId="0" applyFont="1" applyFill="1" applyBorder="1" applyAlignment="1" applyProtection="1">
      <alignment horizontal="left"/>
      <protection locked="0"/>
    </xf>
    <xf numFmtId="0" fontId="7" fillId="9" borderId="7" xfId="0" applyFont="1" applyFill="1" applyBorder="1" applyAlignment="1" applyProtection="1">
      <alignment horizontal="left" vertical="center"/>
      <protection locked="0"/>
    </xf>
    <xf numFmtId="49" fontId="8" fillId="9" borderId="39" xfId="3" applyNumberFormat="1" applyFill="1" applyBorder="1" applyAlignment="1" applyProtection="1">
      <alignment horizontal="left" vertical="center"/>
      <protection locked="0"/>
    </xf>
    <xf numFmtId="49" fontId="8" fillId="9" borderId="40" xfId="3" applyNumberFormat="1" applyFill="1" applyBorder="1" applyAlignment="1" applyProtection="1">
      <alignment horizontal="left" vertical="center"/>
      <protection locked="0"/>
    </xf>
    <xf numFmtId="49" fontId="8" fillId="9" borderId="41" xfId="3" applyNumberFormat="1" applyFill="1" applyBorder="1" applyAlignment="1" applyProtection="1">
      <alignment horizontal="left" vertical="center"/>
      <protection locked="0"/>
    </xf>
    <xf numFmtId="168" fontId="7" fillId="9" borderId="39" xfId="0" applyNumberFormat="1" applyFont="1" applyFill="1" applyBorder="1" applyAlignment="1" applyProtection="1">
      <alignment horizontal="left"/>
      <protection locked="0"/>
    </xf>
    <xf numFmtId="168" fontId="7" fillId="9" borderId="41" xfId="0" applyNumberFormat="1" applyFont="1" applyFill="1" applyBorder="1" applyAlignment="1" applyProtection="1">
      <alignment horizontal="left"/>
      <protection locked="0"/>
    </xf>
    <xf numFmtId="0" fontId="9" fillId="8" borderId="0" xfId="3" applyFont="1" applyFill="1" applyBorder="1" applyAlignment="1" applyProtection="1">
      <alignment horizontal="left"/>
    </xf>
    <xf numFmtId="0" fontId="23" fillId="8" borderId="1" xfId="4" applyFont="1" applyFill="1" applyAlignment="1" applyProtection="1">
      <alignment horizontal="center"/>
    </xf>
    <xf numFmtId="0" fontId="27" fillId="3" borderId="5" xfId="10" applyAlignment="1" applyProtection="1">
      <alignment horizontal="left" vertical="center"/>
    </xf>
    <xf numFmtId="0" fontId="26" fillId="3" borderId="5" xfId="10" applyFont="1" applyAlignment="1" applyProtection="1">
      <alignment horizontal="left" vertical="center" wrapText="1"/>
    </xf>
    <xf numFmtId="0" fontId="8" fillId="8" borderId="0" xfId="3" applyFill="1" applyBorder="1" applyAlignment="1" applyProtection="1">
      <alignment horizontal="center" vertical="center"/>
    </xf>
    <xf numFmtId="0" fontId="26" fillId="3" borderId="5" xfId="10" applyFont="1" applyAlignment="1" applyProtection="1">
      <alignment horizontal="left" vertical="top" wrapText="1"/>
    </xf>
    <xf numFmtId="0" fontId="8" fillId="8" borderId="19" xfId="3" applyFill="1" applyBorder="1" applyAlignment="1" applyProtection="1">
      <alignment horizontal="left"/>
    </xf>
    <xf numFmtId="0" fontId="33" fillId="3" borderId="5" xfId="10" applyFont="1" applyAlignment="1" applyProtection="1">
      <alignment horizontal="center"/>
    </xf>
    <xf numFmtId="0" fontId="26" fillId="3" borderId="17" xfId="10" applyFont="1" applyBorder="1" applyAlignment="1" applyProtection="1">
      <alignment horizontal="left"/>
    </xf>
    <xf numFmtId="0" fontId="26" fillId="3" borderId="5" xfId="10" applyFont="1" applyAlignment="1" applyProtection="1">
      <alignment horizontal="left"/>
    </xf>
    <xf numFmtId="0" fontId="0" fillId="9" borderId="8" xfId="0" applyFill="1" applyBorder="1" applyAlignment="1" applyProtection="1">
      <alignment horizontal="center" vertical="center"/>
      <protection locked="0"/>
    </xf>
    <xf numFmtId="0" fontId="28" fillId="8" borderId="1" xfId="4" applyFont="1" applyFill="1" applyAlignment="1" applyProtection="1">
      <alignment horizontal="center"/>
    </xf>
    <xf numFmtId="0" fontId="27" fillId="3" borderId="5" xfId="10" applyAlignment="1" applyProtection="1">
      <alignment horizontal="left" vertical="center" wrapText="1"/>
    </xf>
    <xf numFmtId="0" fontId="23" fillId="8" borderId="1" xfId="4" applyFont="1" applyFill="1" applyAlignment="1" applyProtection="1">
      <alignment horizontal="center" vertical="center"/>
    </xf>
    <xf numFmtId="0" fontId="0" fillId="8" borderId="0" xfId="0" applyFill="1" applyAlignment="1">
      <alignment horizontal="center"/>
    </xf>
    <xf numFmtId="14" fontId="38" fillId="8" borderId="0" xfId="0" applyNumberFormat="1" applyFont="1" applyFill="1" applyAlignment="1">
      <alignment horizontal="left" vertical="center"/>
    </xf>
    <xf numFmtId="0" fontId="0" fillId="8" borderId="26" xfId="0" applyFill="1" applyBorder="1" applyAlignment="1">
      <alignment horizontal="left" vertical="center"/>
    </xf>
    <xf numFmtId="0" fontId="32" fillId="8" borderId="0" xfId="0" applyFont="1" applyFill="1" applyAlignment="1">
      <alignment horizontal="center"/>
    </xf>
    <xf numFmtId="0" fontId="37" fillId="8" borderId="31" xfId="0" applyFont="1" applyFill="1" applyBorder="1" applyAlignment="1">
      <alignment horizontal="center" vertical="center" textRotation="90"/>
    </xf>
    <xf numFmtId="0" fontId="37" fillId="8" borderId="13" xfId="0" applyFont="1" applyFill="1" applyBorder="1" applyAlignment="1">
      <alignment horizontal="center" vertical="center" textRotation="90" wrapText="1"/>
    </xf>
    <xf numFmtId="0" fontId="0" fillId="8" borderId="0" xfId="0" applyFill="1" applyAlignment="1">
      <alignment horizontal="left" vertical="top" wrapText="1"/>
    </xf>
    <xf numFmtId="0" fontId="32" fillId="8" borderId="0" xfId="0" applyFont="1" applyFill="1" applyAlignment="1">
      <alignment horizontal="left" vertical="center"/>
    </xf>
    <xf numFmtId="0" fontId="32" fillId="8" borderId="0" xfId="0" applyFont="1" applyFill="1" applyAlignment="1">
      <alignment horizontal="center" vertical="center"/>
    </xf>
    <xf numFmtId="0" fontId="22" fillId="8" borderId="0" xfId="0" applyFont="1" applyFill="1" applyAlignment="1">
      <alignment horizontal="left" vertical="center"/>
    </xf>
    <xf numFmtId="0" fontId="22" fillId="8" borderId="24" xfId="0" applyFont="1" applyFill="1" applyBorder="1" applyAlignment="1">
      <alignment horizontal="left" vertical="center"/>
    </xf>
    <xf numFmtId="0" fontId="32" fillId="8" borderId="24" xfId="0" applyFont="1" applyFill="1" applyBorder="1" applyAlignment="1">
      <alignment horizontal="center" vertical="center"/>
    </xf>
    <xf numFmtId="168" fontId="0" fillId="8" borderId="24" xfId="0" applyNumberFormat="1" applyFill="1" applyBorder="1" applyAlignment="1">
      <alignment horizontal="left" vertical="center"/>
    </xf>
    <xf numFmtId="0" fontId="0" fillId="8" borderId="24" xfId="0" applyFill="1" applyBorder="1" applyAlignment="1">
      <alignment horizontal="left" vertical="center"/>
    </xf>
    <xf numFmtId="0" fontId="0" fillId="8" borderId="0" xfId="0" applyFill="1" applyAlignment="1">
      <alignment horizontal="left" vertical="center"/>
    </xf>
    <xf numFmtId="49" fontId="0" fillId="8" borderId="0" xfId="0" applyNumberFormat="1" applyFill="1" applyAlignment="1">
      <alignment horizontal="left" vertical="center"/>
    </xf>
    <xf numFmtId="168" fontId="0" fillId="8" borderId="0" xfId="0" applyNumberFormat="1" applyFill="1" applyAlignment="1">
      <alignment horizontal="left" vertical="center"/>
    </xf>
    <xf numFmtId="14" fontId="0" fillId="8" borderId="0" xfId="0" applyNumberFormat="1" applyFill="1" applyAlignment="1">
      <alignment horizontal="left" vertical="center"/>
    </xf>
    <xf numFmtId="0" fontId="11" fillId="0" borderId="2" xfId="6" applyAlignment="1" applyProtection="1">
      <alignment horizontal="left" vertical="center"/>
    </xf>
    <xf numFmtId="0" fontId="11" fillId="0" borderId="2" xfId="6" applyAlignment="1" applyProtection="1">
      <alignment horizontal="left"/>
    </xf>
  </cellXfs>
  <cellStyles count="14">
    <cellStyle name="Excel Built-in 40% - Accent6" xfId="12" xr:uid="{00000000-0005-0000-0000-00000F000000}"/>
    <cellStyle name="Excel Built-in Accent1" xfId="7" xr:uid="{00000000-0005-0000-0000-00000A000000}"/>
    <cellStyle name="Excel Built-in Accent3" xfId="13" xr:uid="{00000000-0005-0000-0000-000010000000}"/>
    <cellStyle name="Excel Built-in Accent6" xfId="11" xr:uid="{00000000-0005-0000-0000-00000E000000}"/>
    <cellStyle name="Excel Built-in Calculation" xfId="8" xr:uid="{00000000-0005-0000-0000-00000B000000}"/>
    <cellStyle name="Excel Built-in Heading 1" xfId="4" xr:uid="{00000000-0005-0000-0000-000006000000}"/>
    <cellStyle name="Excel Built-in Heading 2" xfId="6" xr:uid="{00000000-0005-0000-0000-000009000000}"/>
    <cellStyle name="Excel Built-in Heading 3" xfId="9" xr:uid="{00000000-0005-0000-0000-00000C000000}"/>
    <cellStyle name="Excel Built-in Heading 4" xfId="5" xr:uid="{00000000-0005-0000-0000-000007000000}"/>
    <cellStyle name="Excel Built-in Output" xfId="10" xr:uid="{00000000-0005-0000-0000-00000D000000}"/>
    <cellStyle name="Lien hypertexte" xfId="3" builtinId="8"/>
    <cellStyle name="Milliers" xfId="1" builtinId="3"/>
    <cellStyle name="Monétaire" xfId="2" builtinId="4"/>
    <cellStyle name="Normal" xfId="0" builtinId="0"/>
  </cellStyles>
  <dxfs count="6">
    <dxf>
      <font>
        <color rgb="FF00B050"/>
      </font>
      <fill>
        <patternFill>
          <bgColor rgb="FFD7E4BD"/>
        </patternFill>
      </fill>
    </dxf>
    <dxf>
      <font>
        <color rgb="FF00B050"/>
      </font>
      <fill>
        <patternFill>
          <bgColor rgb="FFD7E4BD"/>
        </patternFill>
      </fill>
    </dxf>
    <dxf>
      <font>
        <color rgb="FF00B050"/>
      </font>
      <fill>
        <patternFill>
          <bgColor rgb="FFD7E4BD"/>
        </patternFill>
      </fill>
    </dxf>
    <dxf>
      <font>
        <color rgb="FF00B050"/>
      </font>
      <fill>
        <patternFill>
          <bgColor rgb="FFD7E4BD"/>
        </patternFill>
      </fill>
    </dxf>
    <dxf>
      <font>
        <color rgb="FF00B050"/>
      </font>
      <fill>
        <patternFill>
          <bgColor rgb="FFD7E4BD"/>
        </patternFill>
      </fill>
    </dxf>
    <dxf>
      <font>
        <color rgb="FFFF0000"/>
      </font>
      <fill>
        <patternFill>
          <bgColor rgb="FFE6B9B8"/>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5B3D7"/>
      <rgbColor rgb="FF993366"/>
      <rgbColor rgb="FFF2F2F2"/>
      <rgbColor rgb="FFEEECE1"/>
      <rgbColor rgb="FF660066"/>
      <rgbColor rgb="FFF79646"/>
      <rgbColor rgb="FF0066CC"/>
      <rgbColor rgb="FFDDD9C3"/>
      <rgbColor rgb="FF000080"/>
      <rgbColor rgb="FFFF00FF"/>
      <rgbColor rgb="FFFFFF00"/>
      <rgbColor rgb="FF00FFFF"/>
      <rgbColor rgb="FF800080"/>
      <rgbColor rgb="FF800000"/>
      <rgbColor rgb="FF008080"/>
      <rgbColor rgb="FF0000FF"/>
      <rgbColor rgb="FF00CCFF"/>
      <rgbColor rgb="FFCCFFFF"/>
      <rgbColor rgb="FFD7E4BD"/>
      <rgbColor rgb="FFFFFFAF"/>
      <rgbColor rgb="FFA7C0DE"/>
      <rgbColor rgb="FFFF99CC"/>
      <rgbColor rgb="FFCC99FF"/>
      <rgbColor rgb="FFFCD5B5"/>
      <rgbColor rgb="FF3366FF"/>
      <rgbColor rgb="FF33CCCC"/>
      <rgbColor rgb="FF9BBB59"/>
      <rgbColor rgb="FFFFCC00"/>
      <rgbColor rgb="FFFA7D00"/>
      <rgbColor rgb="FFE46C0A"/>
      <rgbColor rgb="FF4F81BD"/>
      <rgbColor rgb="FF7F7F7F"/>
      <rgbColor rgb="FF003366"/>
      <rgbColor rgb="FF00B050"/>
      <rgbColor rgb="FF0D0D0D"/>
      <rgbColor rgb="FF333300"/>
      <rgbColor rgb="FF993300"/>
      <rgbColor rgb="FF993366"/>
      <rgbColor rgb="FF1F497D"/>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437400</xdr:colOff>
      <xdr:row>6</xdr:row>
      <xdr:rowOff>8640</xdr:rowOff>
    </xdr:to>
    <xdr:pic>
      <xdr:nvPicPr>
        <xdr:cNvPr id="2" name="Pictur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0"/>
          <a:ext cx="1635480" cy="1561320"/>
        </a:xfrm>
        <a:prstGeom prst="rect">
          <a:avLst/>
        </a:prstGeom>
        <a:ln w="1">
          <a:noFill/>
        </a:ln>
      </xdr:spPr>
    </xdr:pic>
    <xdr:clientData/>
  </xdr:twoCellAnchor>
  <xdr:twoCellAnchor editAs="oneCell">
    <xdr:from>
      <xdr:col>8</xdr:col>
      <xdr:colOff>28440</xdr:colOff>
      <xdr:row>17</xdr:row>
      <xdr:rowOff>19080</xdr:rowOff>
    </xdr:from>
    <xdr:to>
      <xdr:col>8</xdr:col>
      <xdr:colOff>189720</xdr:colOff>
      <xdr:row>17</xdr:row>
      <xdr:rowOff>171000</xdr:rowOff>
    </xdr:to>
    <xdr:pic>
      <xdr:nvPicPr>
        <xdr:cNvPr id="3" name="Picture 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6388560" y="3581280"/>
          <a:ext cx="161280" cy="151920"/>
        </a:xfrm>
        <a:prstGeom prst="rect">
          <a:avLst/>
        </a:prstGeom>
        <a:ln w="1">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28440</xdr:colOff>
      <xdr:row>0</xdr:row>
      <xdr:rowOff>28440</xdr:rowOff>
    </xdr:from>
    <xdr:to>
      <xdr:col>4</xdr:col>
      <xdr:colOff>84960</xdr:colOff>
      <xdr:row>4</xdr:row>
      <xdr:rowOff>113400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8440" y="28440"/>
          <a:ext cx="690840" cy="656640"/>
        </a:xfrm>
        <a:prstGeom prst="rect">
          <a:avLst/>
        </a:prstGeom>
        <a:ln w="1">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B36:E59" totalsRowShown="0">
  <autoFilter ref="B36:E59" xr:uid="{00000000-0009-0000-0100-000001000000}"/>
  <tableColumns count="4">
    <tableColumn id="1" xr3:uid="{00000000-0010-0000-0000-000001000000}" name="Version"/>
    <tableColumn id="2" xr3:uid="{00000000-0010-0000-0000-000002000000}" name="Date"/>
    <tableColumn id="3" xr3:uid="{00000000-0010-0000-0000-000003000000}" name="Auteur"/>
    <tableColumn id="4" xr3:uid="{00000000-0010-0000-0000-000004000000}" name="Modifications"/>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1" displayName="Tableau1" ref="B9:D25" totalsRowShown="0">
  <autoFilter ref="B9:D25" xr:uid="{00000000-0009-0000-0100-000002000000}"/>
  <tableColumns count="3">
    <tableColumn id="1" xr3:uid="{00000000-0010-0000-0100-000001000000}" name="Parametre"/>
    <tableColumn id="2" xr3:uid="{00000000-0010-0000-0100-000002000000}" name="Valeur"/>
    <tableColumn id="3" xr3:uid="{00000000-0010-0000-0100-000003000000}" name="Column1"/>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epeenantes@gmail.com" TargetMode="External"/><Relationship Id="rId1" Type="http://schemas.openxmlformats.org/officeDocument/2006/relationships/hyperlink" Target="mailto:epeenante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escrime-ffe.fr/assurances/assurance-et-declaration-d-accident"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8" Type="http://schemas.openxmlformats.org/officeDocument/2006/relationships/hyperlink" Target="mailto:cen.webmaster@gmail.com" TargetMode="External"/><Relationship Id="rId13" Type="http://schemas.openxmlformats.org/officeDocument/2006/relationships/hyperlink" Target="mailto:cen.webmaster@gmail.com" TargetMode="External"/><Relationship Id="rId18" Type="http://schemas.openxmlformats.org/officeDocument/2006/relationships/hyperlink" Target="mailto:cen.webmaster@gmail.com" TargetMode="External"/><Relationship Id="rId3" Type="http://schemas.openxmlformats.org/officeDocument/2006/relationships/hyperlink" Target="mailto:cen.webmaster@gmail.com" TargetMode="External"/><Relationship Id="rId21" Type="http://schemas.openxmlformats.org/officeDocument/2006/relationships/table" Target="../tables/table2.xml"/><Relationship Id="rId7" Type="http://schemas.openxmlformats.org/officeDocument/2006/relationships/hyperlink" Target="mailto:cen.webmaster@gmail.com" TargetMode="External"/><Relationship Id="rId12" Type="http://schemas.openxmlformats.org/officeDocument/2006/relationships/hyperlink" Target="mailto:cen.webmaster@gmail.com" TargetMode="External"/><Relationship Id="rId17" Type="http://schemas.openxmlformats.org/officeDocument/2006/relationships/hyperlink" Target="mailto:cen.webmaster@gmail.com" TargetMode="External"/><Relationship Id="rId2" Type="http://schemas.openxmlformats.org/officeDocument/2006/relationships/hyperlink" Target="mailto:cen.webmaster@gmail.com" TargetMode="External"/><Relationship Id="rId16" Type="http://schemas.openxmlformats.org/officeDocument/2006/relationships/hyperlink" Target="mailto:cen.webmaster@gmail.com" TargetMode="External"/><Relationship Id="rId20" Type="http://schemas.openxmlformats.org/officeDocument/2006/relationships/table" Target="../tables/table1.xml"/><Relationship Id="rId1" Type="http://schemas.openxmlformats.org/officeDocument/2006/relationships/hyperlink" Target="mailto:cen.webmaster@gmail.com" TargetMode="External"/><Relationship Id="rId6" Type="http://schemas.openxmlformats.org/officeDocument/2006/relationships/hyperlink" Target="mailto:cen.webmaster@gmail.com" TargetMode="External"/><Relationship Id="rId11" Type="http://schemas.openxmlformats.org/officeDocument/2006/relationships/hyperlink" Target="mailto:cen.webmaster@gmail.com" TargetMode="External"/><Relationship Id="rId5" Type="http://schemas.openxmlformats.org/officeDocument/2006/relationships/hyperlink" Target="mailto:cen.webmaster@gmail.com" TargetMode="External"/><Relationship Id="rId15" Type="http://schemas.openxmlformats.org/officeDocument/2006/relationships/hyperlink" Target="mailto:cen.webmaster@gmail.com" TargetMode="External"/><Relationship Id="rId10" Type="http://schemas.openxmlformats.org/officeDocument/2006/relationships/hyperlink" Target="mailto:cen.webmaster@gmail.com" TargetMode="External"/><Relationship Id="rId19" Type="http://schemas.openxmlformats.org/officeDocument/2006/relationships/hyperlink" Target="mailto:cen.webmaster@gmail.com" TargetMode="External"/><Relationship Id="rId4" Type="http://schemas.openxmlformats.org/officeDocument/2006/relationships/hyperlink" Target="mailto:cen.webmaster@gmail.com" TargetMode="External"/><Relationship Id="rId9" Type="http://schemas.openxmlformats.org/officeDocument/2006/relationships/hyperlink" Target="mailto:cen.webmaster@gmail.com" TargetMode="External"/><Relationship Id="rId14" Type="http://schemas.openxmlformats.org/officeDocument/2006/relationships/hyperlink" Target="mailto:cen.webmast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topLeftCell="A19" zoomScaleNormal="100" workbookViewId="0">
      <selection activeCell="J22" sqref="J22"/>
    </sheetView>
  </sheetViews>
  <sheetFormatPr baseColWidth="10" defaultColWidth="11.5546875" defaultRowHeight="13.2" x14ac:dyDescent="0.25"/>
  <cols>
    <col min="1" max="1" width="11.5546875" style="2"/>
    <col min="2" max="2" width="5.44140625" style="2" customWidth="1"/>
    <col min="3" max="3" width="11.5546875" style="2"/>
    <col min="4" max="4" width="15.33203125" style="2" customWidth="1"/>
    <col min="5" max="6" width="11.5546875" style="2"/>
    <col min="7" max="7" width="11.6640625" style="2" customWidth="1"/>
    <col min="8" max="9" width="11.5546875" style="2"/>
    <col min="10" max="11" width="13.5546875" style="2" customWidth="1"/>
    <col min="12" max="12" width="14" style="2" customWidth="1"/>
    <col min="13" max="15" width="11.5546875" style="2"/>
    <col min="16" max="16" width="4" style="2" customWidth="1"/>
    <col min="17" max="17" width="11.5546875" style="2" hidden="1"/>
    <col min="18" max="16384" width="11.5546875" style="2"/>
  </cols>
  <sheetData>
    <row r="1" spans="1:16" x14ac:dyDescent="0.25">
      <c r="A1" s="3"/>
      <c r="B1" s="3"/>
      <c r="C1" s="3"/>
      <c r="D1" s="3"/>
      <c r="E1" s="3"/>
      <c r="F1" s="3"/>
      <c r="G1" s="3"/>
      <c r="H1" s="3"/>
      <c r="I1" s="3"/>
      <c r="J1" s="3"/>
      <c r="K1" s="3"/>
      <c r="L1" s="3"/>
      <c r="M1" s="3"/>
      <c r="N1" s="3"/>
      <c r="O1" s="3"/>
      <c r="P1" s="3"/>
    </row>
    <row r="2" spans="1:16" ht="46.2" x14ac:dyDescent="0.85">
      <c r="A2" s="3"/>
      <c r="B2" s="3"/>
      <c r="C2" s="3"/>
      <c r="D2" s="3"/>
      <c r="E2" s="125" t="s">
        <v>0</v>
      </c>
      <c r="F2" s="125"/>
      <c r="G2" s="125"/>
      <c r="H2" s="125"/>
      <c r="I2" s="125"/>
      <c r="J2" s="125"/>
      <c r="K2" s="3"/>
      <c r="L2" s="3"/>
      <c r="M2" s="4" t="s">
        <v>1</v>
      </c>
      <c r="N2" s="5" t="str">
        <f>VLOOKUP("Année",Paramètres,2,FALSE())</f>
        <v>2023/2024</v>
      </c>
      <c r="O2" s="3"/>
      <c r="P2" s="3"/>
    </row>
    <row r="3" spans="1:16" x14ac:dyDescent="0.25">
      <c r="A3" s="3"/>
      <c r="B3" s="3"/>
      <c r="C3" s="3"/>
      <c r="D3" s="3"/>
      <c r="E3" s="3"/>
      <c r="F3" s="3"/>
      <c r="G3" s="3"/>
      <c r="H3" s="3"/>
      <c r="I3" s="3"/>
      <c r="J3" s="3"/>
      <c r="K3" s="3"/>
      <c r="L3" s="3"/>
      <c r="M3" s="3"/>
      <c r="N3" s="3"/>
      <c r="O3" s="3"/>
      <c r="P3" s="3"/>
    </row>
    <row r="4" spans="1:16" ht="16.5" customHeight="1" x14ac:dyDescent="0.3">
      <c r="A4" s="3"/>
      <c r="B4" s="3"/>
      <c r="C4" s="3"/>
      <c r="D4" s="6"/>
      <c r="E4" s="3"/>
      <c r="F4" s="3"/>
      <c r="G4" s="3"/>
      <c r="H4" s="3"/>
      <c r="I4" s="3"/>
      <c r="J4" s="3"/>
      <c r="K4" s="3"/>
      <c r="L4" s="7" t="s">
        <v>2</v>
      </c>
      <c r="M4" s="8" t="s">
        <v>3</v>
      </c>
      <c r="N4" s="9"/>
      <c r="O4" s="10"/>
      <c r="P4" s="3"/>
    </row>
    <row r="5" spans="1:16" ht="16.5" customHeight="1" x14ac:dyDescent="0.3">
      <c r="A5" s="3"/>
      <c r="B5" s="3"/>
      <c r="C5" s="3"/>
      <c r="D5" s="6"/>
      <c r="E5" s="3"/>
      <c r="F5" s="3"/>
      <c r="G5" s="3"/>
      <c r="H5" s="3"/>
      <c r="I5" s="3"/>
      <c r="J5" s="3"/>
      <c r="K5" s="3"/>
      <c r="L5" s="3"/>
      <c r="M5" s="3"/>
      <c r="N5" s="3"/>
      <c r="O5" s="3"/>
      <c r="P5" s="3"/>
    </row>
    <row r="6" spans="1:16" ht="16.5" customHeight="1" x14ac:dyDescent="0.3">
      <c r="A6" s="3"/>
      <c r="B6" s="3"/>
      <c r="C6" s="3"/>
      <c r="D6" s="11" t="s">
        <v>4</v>
      </c>
      <c r="E6" s="3"/>
      <c r="F6" s="3"/>
      <c r="G6" s="3"/>
      <c r="H6" s="3"/>
      <c r="I6" s="3"/>
      <c r="J6" s="3"/>
      <c r="K6" s="3"/>
      <c r="L6" s="3"/>
      <c r="M6" s="3"/>
      <c r="N6" s="3"/>
      <c r="O6" s="3"/>
      <c r="P6" s="3"/>
    </row>
    <row r="7" spans="1:16" ht="17.399999999999999" x14ac:dyDescent="0.3">
      <c r="A7" s="3"/>
      <c r="B7" s="3"/>
      <c r="C7" s="3"/>
      <c r="D7" s="11" t="s">
        <v>5</v>
      </c>
      <c r="E7" s="3"/>
      <c r="F7" s="4"/>
      <c r="G7" s="5"/>
      <c r="H7" s="3"/>
      <c r="I7" s="3"/>
      <c r="J7" s="3"/>
      <c r="K7" s="3"/>
      <c r="L7" s="3"/>
      <c r="M7" s="3"/>
      <c r="N7" s="3"/>
      <c r="O7" s="3"/>
      <c r="P7" s="3"/>
    </row>
    <row r="8" spans="1:16" ht="13.8" x14ac:dyDescent="0.25">
      <c r="A8" s="3"/>
      <c r="B8" s="7"/>
      <c r="C8" s="7"/>
      <c r="D8" s="7"/>
      <c r="E8" s="7"/>
      <c r="F8" s="7"/>
      <c r="G8" s="7"/>
      <c r="H8" s="7"/>
      <c r="I8" s="7"/>
      <c r="J8" s="3"/>
      <c r="K8" s="3"/>
      <c r="L8" s="3"/>
      <c r="M8" s="3"/>
      <c r="N8" s="3"/>
      <c r="O8" s="3"/>
      <c r="P8" s="3"/>
    </row>
    <row r="9" spans="1:16" ht="17.399999999999999" x14ac:dyDescent="0.35">
      <c r="A9" s="12" t="s">
        <v>6</v>
      </c>
      <c r="B9" s="12"/>
      <c r="C9" s="12"/>
      <c r="D9" s="3"/>
      <c r="E9" s="3"/>
      <c r="F9" s="3"/>
      <c r="G9" s="3"/>
      <c r="H9" s="3"/>
      <c r="I9" s="3"/>
      <c r="J9" s="3"/>
      <c r="K9" s="3"/>
      <c r="L9" s="3"/>
      <c r="M9" s="3"/>
      <c r="N9" s="3"/>
      <c r="O9" s="3"/>
      <c r="P9" s="3"/>
    </row>
    <row r="10" spans="1:16" x14ac:dyDescent="0.25">
      <c r="A10" s="3"/>
      <c r="B10" s="3"/>
      <c r="C10" s="3"/>
      <c r="D10" s="3"/>
      <c r="E10" s="3"/>
      <c r="F10" s="3"/>
      <c r="G10" s="3"/>
      <c r="H10" s="3"/>
      <c r="I10" s="3"/>
      <c r="J10" s="3"/>
      <c r="K10" s="3"/>
      <c r="L10" s="3"/>
      <c r="M10" s="3"/>
      <c r="N10" s="3"/>
      <c r="O10" s="3"/>
      <c r="P10" s="3"/>
    </row>
    <row r="11" spans="1:16" ht="13.8" x14ac:dyDescent="0.25">
      <c r="A11" s="3"/>
      <c r="B11" s="7" t="s">
        <v>7</v>
      </c>
      <c r="C11" s="7"/>
      <c r="D11" s="7"/>
      <c r="E11" s="7"/>
      <c r="F11" s="7"/>
      <c r="G11" s="7"/>
      <c r="H11" s="7"/>
      <c r="I11" s="7"/>
      <c r="J11" s="3"/>
      <c r="K11" s="3"/>
      <c r="L11" s="3"/>
      <c r="M11" s="3"/>
      <c r="N11" s="3"/>
      <c r="O11" s="3"/>
      <c r="P11" s="3"/>
    </row>
    <row r="12" spans="1:16" ht="13.8" x14ac:dyDescent="0.25">
      <c r="A12" s="3"/>
      <c r="B12" s="3"/>
      <c r="C12" s="7"/>
      <c r="D12" s="7"/>
      <c r="E12" s="7"/>
      <c r="F12" s="7"/>
      <c r="G12" s="7"/>
      <c r="H12" s="7"/>
      <c r="I12" s="7"/>
      <c r="J12" s="3"/>
      <c r="K12" s="3"/>
      <c r="L12" s="3"/>
      <c r="M12" s="3"/>
      <c r="N12" s="3"/>
      <c r="O12" s="3"/>
      <c r="P12" s="3"/>
    </row>
    <row r="13" spans="1:16" ht="13.8" x14ac:dyDescent="0.25">
      <c r="A13" s="3"/>
      <c r="B13" s="126" t="s">
        <v>8</v>
      </c>
      <c r="C13" s="126"/>
      <c r="D13" s="126"/>
      <c r="E13" s="7"/>
      <c r="F13" s="7"/>
      <c r="G13" s="7"/>
      <c r="H13" s="7"/>
      <c r="I13" s="7"/>
      <c r="J13" s="3"/>
      <c r="K13" s="3"/>
      <c r="L13" s="3"/>
      <c r="M13" s="3"/>
      <c r="N13" s="3"/>
      <c r="O13" s="3"/>
      <c r="P13" s="3"/>
    </row>
    <row r="14" spans="1:16" ht="13.8" x14ac:dyDescent="0.25">
      <c r="A14" s="3"/>
      <c r="B14" s="13"/>
      <c r="C14" s="14" t="s">
        <v>9</v>
      </c>
      <c r="D14" s="15"/>
      <c r="E14" s="7"/>
      <c r="F14" s="7"/>
      <c r="G14" s="7"/>
      <c r="H14" s="7"/>
      <c r="I14" s="7"/>
      <c r="J14" s="3"/>
      <c r="K14" s="3"/>
      <c r="L14" s="3"/>
      <c r="M14" s="3"/>
      <c r="N14" s="3"/>
      <c r="O14" s="3"/>
      <c r="P14" s="3"/>
    </row>
    <row r="15" spans="1:16" ht="13.8" x14ac:dyDescent="0.25">
      <c r="A15" s="3"/>
      <c r="B15" s="13"/>
      <c r="C15" s="7" t="s">
        <v>10</v>
      </c>
      <c r="D15" s="15"/>
      <c r="E15" s="7"/>
      <c r="F15" s="7"/>
      <c r="G15" s="7"/>
      <c r="H15" s="7"/>
      <c r="I15" s="7"/>
      <c r="J15" s="3"/>
      <c r="K15" s="3"/>
      <c r="L15" s="3"/>
      <c r="M15" s="3"/>
      <c r="N15" s="3"/>
      <c r="O15" s="3"/>
      <c r="P15" s="3"/>
    </row>
    <row r="16" spans="1:16" ht="13.8" x14ac:dyDescent="0.25">
      <c r="A16" s="3"/>
      <c r="B16" s="13"/>
      <c r="C16" s="7" t="s">
        <v>11</v>
      </c>
      <c r="D16" s="7"/>
      <c r="E16" s="7"/>
      <c r="F16" s="7"/>
      <c r="G16" s="7"/>
      <c r="H16" s="7"/>
      <c r="I16" s="7"/>
      <c r="J16" s="3"/>
      <c r="K16" s="127" t="s">
        <v>12</v>
      </c>
      <c r="L16" s="127"/>
      <c r="M16" s="3"/>
      <c r="N16" s="128" t="s">
        <v>13</v>
      </c>
      <c r="O16" s="128"/>
      <c r="P16" s="3"/>
    </row>
    <row r="17" spans="1:17" ht="13.8" x14ac:dyDescent="0.25">
      <c r="A17" s="3"/>
      <c r="B17" s="16"/>
      <c r="C17" s="7"/>
      <c r="D17" s="7"/>
      <c r="E17" s="7"/>
      <c r="F17" s="7"/>
      <c r="G17" s="7"/>
      <c r="H17" s="7"/>
      <c r="I17" s="7"/>
      <c r="J17" s="3"/>
      <c r="K17" s="3"/>
      <c r="L17" s="3"/>
      <c r="M17" s="3"/>
      <c r="N17" s="3"/>
      <c r="O17" s="3"/>
      <c r="P17" s="3"/>
    </row>
    <row r="18" spans="1:17" ht="13.8" x14ac:dyDescent="0.25">
      <c r="A18" s="3"/>
      <c r="B18" s="16"/>
      <c r="C18" s="7" t="s">
        <v>14</v>
      </c>
      <c r="D18" s="7"/>
      <c r="E18" s="7"/>
      <c r="F18" s="7"/>
      <c r="G18" s="7"/>
      <c r="H18" s="7"/>
      <c r="I18" s="7"/>
      <c r="J18" s="3"/>
      <c r="K18" s="3"/>
      <c r="L18" s="3"/>
      <c r="M18" s="3"/>
      <c r="N18" s="3"/>
      <c r="O18" s="3"/>
      <c r="P18" s="3"/>
    </row>
    <row r="19" spans="1:17" ht="13.8" x14ac:dyDescent="0.25">
      <c r="A19" s="3"/>
      <c r="B19" s="7"/>
      <c r="C19" s="7"/>
      <c r="D19" s="7"/>
      <c r="E19" s="7"/>
      <c r="F19" s="7"/>
      <c r="G19" s="7"/>
      <c r="H19" s="7"/>
      <c r="I19" s="7"/>
      <c r="J19" s="3"/>
      <c r="K19" s="3"/>
      <c r="L19" s="3"/>
      <c r="M19" s="3"/>
      <c r="N19" s="3"/>
      <c r="O19" s="3"/>
      <c r="P19" s="3"/>
    </row>
    <row r="20" spans="1:17" ht="17.399999999999999" x14ac:dyDescent="0.35">
      <c r="A20" s="12" t="s">
        <v>15</v>
      </c>
      <c r="B20" s="12"/>
      <c r="C20" s="12"/>
      <c r="D20" s="3"/>
      <c r="E20" s="3"/>
      <c r="F20" s="3"/>
      <c r="G20" s="3"/>
      <c r="H20" s="3"/>
      <c r="I20" s="3"/>
      <c r="J20" s="3"/>
      <c r="K20" s="3"/>
      <c r="L20" s="3"/>
      <c r="M20" s="129" t="s">
        <v>16</v>
      </c>
      <c r="N20" s="129"/>
      <c r="O20" s="3"/>
      <c r="P20" s="3"/>
      <c r="Q20" s="2">
        <f>SUM(Q22:Q30)</f>
        <v>4</v>
      </c>
    </row>
    <row r="21" spans="1:17" x14ac:dyDescent="0.25">
      <c r="A21" s="3"/>
      <c r="B21" s="3"/>
      <c r="C21" s="3"/>
      <c r="D21" s="3"/>
      <c r="E21" s="3"/>
      <c r="F21" s="3"/>
      <c r="G21" s="3"/>
      <c r="H21" s="3"/>
      <c r="I21" s="3"/>
      <c r="J21" s="3"/>
      <c r="K21" s="3"/>
      <c r="L21" s="3"/>
      <c r="M21" s="122"/>
      <c r="N21" s="122"/>
      <c r="O21" s="3"/>
      <c r="P21" s="3"/>
    </row>
    <row r="22" spans="1:17" ht="13.8" x14ac:dyDescent="0.25">
      <c r="A22" s="3"/>
      <c r="B22" s="17" t="s">
        <v>17</v>
      </c>
      <c r="C22" s="3"/>
      <c r="D22" s="3"/>
      <c r="E22" s="18" t="str">
        <f>"Etiez-vous déjà adhérent du C.E.N. en "&amp;VLOOKUP("Année passée",Admin!$B$9:$C$23,2) &amp;" ?"</f>
        <v>Etiez-vous déjà adhérent du C.E.N. en 2022/2023 ?</v>
      </c>
      <c r="J22" s="19"/>
      <c r="K22" s="2" t="str">
        <f>IF(J22="Oui","Renouvellement",IF(J22="Non","Nouvelle licence",""))</f>
        <v/>
      </c>
      <c r="M22" s="123" t="str">
        <f>IF(ISBLANK(J22),"A compléter","Complété")</f>
        <v>A compléter</v>
      </c>
      <c r="N22" s="123"/>
      <c r="O22" s="3"/>
      <c r="P22" s="3"/>
      <c r="Q22" s="2">
        <f>IF(M22="Complété",0,1)</f>
        <v>1</v>
      </c>
    </row>
    <row r="23" spans="1:17" x14ac:dyDescent="0.25">
      <c r="A23" s="3"/>
      <c r="B23" s="3"/>
      <c r="C23" s="3"/>
      <c r="D23" s="3"/>
      <c r="E23" s="3"/>
      <c r="F23" s="3"/>
      <c r="G23" s="3"/>
      <c r="H23" s="3"/>
      <c r="I23" s="3"/>
      <c r="J23" s="3"/>
      <c r="K23" s="3"/>
      <c r="L23" s="3"/>
      <c r="M23" s="20"/>
      <c r="N23" s="21"/>
      <c r="O23" s="3"/>
      <c r="P23" s="3"/>
    </row>
    <row r="24" spans="1:17" ht="13.8" x14ac:dyDescent="0.25">
      <c r="A24" s="3"/>
      <c r="B24" s="17" t="s">
        <v>18</v>
      </c>
      <c r="C24" s="7"/>
      <c r="D24" s="7"/>
      <c r="E24" s="7"/>
      <c r="F24" s="124" t="s">
        <v>19</v>
      </c>
      <c r="G24" s="124"/>
      <c r="H24" s="22"/>
      <c r="I24" s="22"/>
      <c r="J24" s="22"/>
      <c r="K24" s="22"/>
      <c r="L24" s="22"/>
      <c r="M24" s="123" t="str">
        <f>Coordonnées!$B$48</f>
        <v>A compléter</v>
      </c>
      <c r="N24" s="123"/>
      <c r="O24" s="3"/>
      <c r="P24" s="3"/>
      <c r="Q24" s="2">
        <f>IF(M24="Complété",0,1)</f>
        <v>1</v>
      </c>
    </row>
    <row r="25" spans="1:17" ht="13.8" x14ac:dyDescent="0.25">
      <c r="A25" s="3"/>
      <c r="B25" s="7"/>
      <c r="C25" s="7"/>
      <c r="D25" s="7"/>
      <c r="E25" s="7"/>
      <c r="F25" s="7"/>
      <c r="G25" s="7"/>
      <c r="H25" s="7"/>
      <c r="I25" s="7"/>
      <c r="J25" s="7"/>
      <c r="K25" s="7"/>
      <c r="L25" s="7"/>
      <c r="M25" s="23"/>
      <c r="N25" s="24"/>
      <c r="O25" s="3"/>
      <c r="P25" s="3"/>
    </row>
    <row r="26" spans="1:17" ht="13.8" x14ac:dyDescent="0.25">
      <c r="A26" s="3"/>
      <c r="B26" s="7"/>
      <c r="C26" s="7"/>
      <c r="D26" s="7"/>
      <c r="E26" s="7"/>
      <c r="F26" s="1" t="s">
        <v>20</v>
      </c>
      <c r="G26" s="1"/>
      <c r="H26" s="1"/>
      <c r="I26" s="1"/>
      <c r="J26" s="1"/>
      <c r="K26" s="1"/>
      <c r="L26" s="1"/>
      <c r="M26" s="123" t="str">
        <f>Assurance!$B$29</f>
        <v>A compléter</v>
      </c>
      <c r="N26" s="123"/>
      <c r="O26" s="3"/>
      <c r="P26" s="3"/>
      <c r="Q26" s="2">
        <f>IF(M26="Complété",0,1)</f>
        <v>1</v>
      </c>
    </row>
    <row r="27" spans="1:17" ht="13.8" x14ac:dyDescent="0.25">
      <c r="A27" s="3"/>
      <c r="B27" s="7"/>
      <c r="C27" s="7"/>
      <c r="D27" s="7"/>
      <c r="E27" s="7"/>
      <c r="F27" s="7"/>
      <c r="G27" s="7"/>
      <c r="H27" s="7"/>
      <c r="I27" s="7"/>
      <c r="J27" s="7"/>
      <c r="K27" s="7"/>
      <c r="L27" s="7"/>
      <c r="M27" s="23"/>
      <c r="N27" s="24"/>
      <c r="O27" s="3"/>
      <c r="P27" s="3"/>
    </row>
    <row r="28" spans="1:17" ht="13.8" x14ac:dyDescent="0.25">
      <c r="A28" s="3"/>
      <c r="B28" s="7"/>
      <c r="C28" s="7"/>
      <c r="D28" s="7"/>
      <c r="E28" s="7"/>
      <c r="F28" s="118" t="s">
        <v>21</v>
      </c>
      <c r="G28" s="118"/>
      <c r="H28" s="118"/>
      <c r="I28" s="1"/>
      <c r="J28" s="1"/>
      <c r="K28" s="1"/>
      <c r="L28" s="1"/>
      <c r="M28" s="119" t="str">
        <f>Cotisation!$B$58</f>
        <v>Complété</v>
      </c>
      <c r="N28" s="119"/>
      <c r="O28" s="3"/>
      <c r="P28" s="3"/>
      <c r="Q28" s="2">
        <f>IF(M28="Complété",0,1)</f>
        <v>0</v>
      </c>
    </row>
    <row r="29" spans="1:17" ht="13.8" x14ac:dyDescent="0.25">
      <c r="A29" s="3"/>
      <c r="B29" s="7"/>
      <c r="C29" s="7"/>
      <c r="D29" s="7"/>
      <c r="E29" s="7"/>
      <c r="F29" s="7"/>
      <c r="G29" s="7"/>
      <c r="H29" s="7"/>
      <c r="I29" s="7"/>
      <c r="J29" s="7"/>
      <c r="K29" s="7"/>
      <c r="L29" s="7"/>
      <c r="M29" s="23"/>
      <c r="N29" s="24"/>
      <c r="O29" s="3"/>
      <c r="P29" s="3"/>
    </row>
    <row r="30" spans="1:17" ht="13.8" x14ac:dyDescent="0.25">
      <c r="A30" s="3"/>
      <c r="B30" s="7"/>
      <c r="C30" s="7"/>
      <c r="D30" s="7"/>
      <c r="E30" s="7"/>
      <c r="F30" s="118" t="s">
        <v>22</v>
      </c>
      <c r="G30" s="118"/>
      <c r="H30" s="118"/>
      <c r="I30" s="25"/>
      <c r="J30" s="25"/>
      <c r="K30" s="25"/>
      <c r="L30" s="25"/>
      <c r="M30" s="120" t="str">
        <f>Autorisations!$B$20</f>
        <v>A compléter</v>
      </c>
      <c r="N30" s="120"/>
      <c r="O30" s="3"/>
      <c r="P30" s="3"/>
      <c r="Q30" s="2">
        <f>IF(M30="Complété",0,1)</f>
        <v>1</v>
      </c>
    </row>
    <row r="31" spans="1:17" ht="13.8" x14ac:dyDescent="0.25">
      <c r="A31" s="3"/>
      <c r="B31" s="7"/>
      <c r="C31" s="7"/>
      <c r="D31" s="7"/>
      <c r="E31" s="7"/>
      <c r="F31" s="7"/>
      <c r="G31" s="7"/>
      <c r="H31" s="7"/>
      <c r="I31" s="7"/>
      <c r="J31" s="3"/>
      <c r="K31" s="3"/>
      <c r="L31" s="3"/>
      <c r="M31" s="3"/>
      <c r="N31" s="3"/>
      <c r="O31" s="3"/>
      <c r="P31" s="3"/>
    </row>
    <row r="32" spans="1:17" ht="13.8" x14ac:dyDescent="0.25">
      <c r="A32" s="3"/>
      <c r="B32" s="17" t="s">
        <v>23</v>
      </c>
      <c r="C32" s="7"/>
      <c r="D32" s="7"/>
      <c r="E32" s="7"/>
      <c r="F32" s="7"/>
      <c r="G32" s="7"/>
      <c r="H32" s="7"/>
      <c r="I32" s="121" t="s">
        <v>3</v>
      </c>
      <c r="J32" s="121"/>
      <c r="K32" s="121"/>
      <c r="L32" s="3"/>
      <c r="M32" s="3"/>
      <c r="N32" s="3"/>
      <c r="O32" s="3"/>
      <c r="P32" s="3"/>
    </row>
    <row r="33" spans="1:16" ht="13.8" x14ac:dyDescent="0.25">
      <c r="A33" s="3"/>
      <c r="B33" s="7"/>
      <c r="C33" s="7"/>
      <c r="D33" s="7"/>
      <c r="E33" s="7"/>
      <c r="F33" s="7"/>
      <c r="G33" s="7"/>
      <c r="H33" s="7"/>
      <c r="I33" s="7"/>
      <c r="J33" s="3"/>
      <c r="K33" s="3"/>
      <c r="L33" s="3"/>
      <c r="M33" s="3"/>
      <c r="N33" s="3"/>
      <c r="O33" s="3"/>
      <c r="P33" s="3"/>
    </row>
    <row r="34" spans="1:16" ht="13.8" x14ac:dyDescent="0.25">
      <c r="A34" s="3"/>
      <c r="B34" s="17" t="s">
        <v>24</v>
      </c>
      <c r="C34" s="26"/>
      <c r="D34" s="26"/>
      <c r="E34" s="26"/>
      <c r="F34" s="26"/>
      <c r="G34" s="117" t="s">
        <v>25</v>
      </c>
      <c r="H34" s="117"/>
      <c r="I34" s="117"/>
      <c r="J34" s="3"/>
      <c r="K34" s="3"/>
      <c r="L34" s="3"/>
      <c r="M34" s="3"/>
      <c r="N34" s="3"/>
      <c r="O34" s="3"/>
      <c r="P34" s="3"/>
    </row>
    <row r="35" spans="1:16" ht="14.4" x14ac:dyDescent="0.3">
      <c r="A35" s="3"/>
      <c r="B35" s="7"/>
      <c r="C35" s="27" t="s">
        <v>26</v>
      </c>
      <c r="D35" s="7"/>
      <c r="E35" s="7"/>
      <c r="F35" s="7"/>
      <c r="G35" s="7"/>
      <c r="H35" s="7"/>
      <c r="I35" s="7"/>
      <c r="J35" s="3"/>
      <c r="K35" s="3"/>
      <c r="L35" s="3"/>
      <c r="M35" s="3"/>
      <c r="N35" s="3"/>
      <c r="O35" s="3"/>
      <c r="P35" s="3"/>
    </row>
    <row r="36" spans="1:16" ht="13.8" x14ac:dyDescent="0.25">
      <c r="A36" s="3"/>
      <c r="B36" s="7"/>
      <c r="C36" s="7"/>
      <c r="D36" s="7"/>
      <c r="E36" s="7"/>
      <c r="F36" s="7"/>
      <c r="G36" s="7"/>
      <c r="H36" s="7"/>
      <c r="I36" s="7"/>
      <c r="J36" s="3"/>
      <c r="K36" s="3"/>
      <c r="L36" s="3"/>
      <c r="M36" s="3"/>
      <c r="N36" s="3"/>
      <c r="O36" s="3"/>
      <c r="P36" s="3"/>
    </row>
    <row r="37" spans="1:16" ht="13.8" x14ac:dyDescent="0.25">
      <c r="A37" s="3"/>
      <c r="B37" s="28" t="s">
        <v>27</v>
      </c>
      <c r="C37" s="7"/>
      <c r="D37" s="7"/>
      <c r="E37" s="7"/>
      <c r="F37" s="7"/>
      <c r="G37" s="7"/>
      <c r="H37" s="7"/>
      <c r="I37" s="7"/>
      <c r="J37" s="3"/>
      <c r="K37" s="3"/>
      <c r="L37" s="3"/>
      <c r="M37" s="3"/>
      <c r="N37" s="3"/>
      <c r="O37" s="3"/>
      <c r="P37" s="3"/>
    </row>
    <row r="38" spans="1:16" ht="14.25" customHeight="1" x14ac:dyDescent="0.25">
      <c r="A38" s="3"/>
      <c r="B38" s="29"/>
      <c r="C38" s="7"/>
      <c r="D38" s="7"/>
      <c r="E38" s="7"/>
      <c r="F38" s="7"/>
      <c r="G38" s="7"/>
      <c r="H38" s="7"/>
      <c r="I38" s="7"/>
      <c r="J38" s="3"/>
      <c r="K38" s="3"/>
      <c r="L38" s="3"/>
      <c r="M38" s="3"/>
      <c r="N38" s="3"/>
      <c r="O38" s="3"/>
      <c r="P38" s="3"/>
    </row>
    <row r="39" spans="1:16" ht="13.8" x14ac:dyDescent="0.25">
      <c r="A39" s="3"/>
      <c r="B39" s="30">
        <v>1</v>
      </c>
      <c r="C39" s="17" t="s">
        <v>28</v>
      </c>
      <c r="D39" s="7"/>
      <c r="E39" s="7"/>
      <c r="F39" s="7"/>
      <c r="G39" s="7"/>
      <c r="H39" s="7"/>
      <c r="I39" s="7"/>
      <c r="J39" s="3"/>
      <c r="K39" s="3"/>
      <c r="L39" s="3"/>
      <c r="M39" s="3"/>
      <c r="N39" s="3"/>
      <c r="O39" s="3"/>
      <c r="P39" s="3"/>
    </row>
    <row r="40" spans="1:16" ht="14.4" x14ac:dyDescent="0.3">
      <c r="A40" s="3"/>
      <c r="B40" s="30">
        <v>1</v>
      </c>
      <c r="C40" s="17" t="s">
        <v>29</v>
      </c>
      <c r="D40" s="7"/>
      <c r="E40" s="7"/>
      <c r="F40" s="7"/>
      <c r="G40" s="7"/>
      <c r="H40" s="7"/>
      <c r="I40" s="7"/>
      <c r="J40" s="31">
        <f>IF(Q20=0,(VLOOKUP(Cotisation!D15,Cotisation!B9:G13,5,FALSE())+Assurance!J25) - IF(COUNTIF(Cotisation!E18,"Oui"),20,0) - IF(COUNTIF(J22,"Oui"),Admin!C24,0),0)</f>
        <v>0</v>
      </c>
      <c r="K40" s="3"/>
      <c r="L40" s="3"/>
      <c r="M40" s="3"/>
      <c r="N40" s="3"/>
      <c r="O40" s="3"/>
      <c r="P40" s="3"/>
    </row>
    <row r="41" spans="1:16" ht="14.4" x14ac:dyDescent="0.3">
      <c r="A41" s="3"/>
      <c r="B41" s="30">
        <v>1</v>
      </c>
      <c r="C41" s="17" t="s">
        <v>30</v>
      </c>
      <c r="D41" s="7"/>
      <c r="E41" s="7"/>
      <c r="F41" s="7"/>
      <c r="G41" s="7"/>
      <c r="H41" s="7"/>
      <c r="I41" s="7"/>
      <c r="J41" s="31">
        <f>IF(Q20=0,VLOOKUP(Cotisation!D15,Cotisation!B9:G13,6,FALSE()),0)</f>
        <v>0</v>
      </c>
      <c r="K41" s="3"/>
      <c r="L41" s="3"/>
      <c r="M41" s="3"/>
      <c r="N41" s="3"/>
      <c r="O41" s="3"/>
      <c r="P41" s="3"/>
    </row>
    <row r="42" spans="1:16" ht="14.4" x14ac:dyDescent="0.3">
      <c r="A42" s="3"/>
      <c r="B42" s="30">
        <f>IF(J42=0,0,1)</f>
        <v>0</v>
      </c>
      <c r="C42" s="17" t="s">
        <v>31</v>
      </c>
      <c r="D42" s="7"/>
      <c r="E42" s="7"/>
      <c r="F42" s="7"/>
      <c r="G42" s="7"/>
      <c r="H42" s="7"/>
      <c r="I42" s="7"/>
      <c r="J42" s="31">
        <f>Cotisation!I38</f>
        <v>0</v>
      </c>
      <c r="K42" s="3"/>
      <c r="L42" s="3"/>
      <c r="M42" s="3"/>
      <c r="N42" s="3"/>
      <c r="O42" s="3"/>
      <c r="P42" s="3"/>
    </row>
    <row r="43" spans="1:16" ht="14.4" x14ac:dyDescent="0.3">
      <c r="A43" s="3"/>
      <c r="B43" s="30">
        <f>IF(J43=0,0,1)</f>
        <v>0</v>
      </c>
      <c r="C43" s="17" t="s">
        <v>32</v>
      </c>
      <c r="D43" s="7"/>
      <c r="E43" s="7"/>
      <c r="F43" s="7"/>
      <c r="G43" s="7"/>
      <c r="H43" s="7"/>
      <c r="I43" s="7"/>
      <c r="J43" s="31">
        <f>Cotisation!I40</f>
        <v>0</v>
      </c>
      <c r="K43" s="3"/>
      <c r="L43" s="3"/>
      <c r="M43" s="3"/>
      <c r="N43" s="3"/>
      <c r="O43" s="3"/>
      <c r="P43" s="3"/>
    </row>
    <row r="44" spans="1:16" ht="13.8" x14ac:dyDescent="0.25">
      <c r="A44" s="3"/>
      <c r="B44" s="32" t="s">
        <v>33</v>
      </c>
      <c r="C44" s="7"/>
      <c r="D44" s="7"/>
      <c r="E44" s="7"/>
      <c r="F44" s="7"/>
      <c r="G44" s="7"/>
      <c r="H44" s="7"/>
      <c r="I44" s="7"/>
      <c r="J44" s="3"/>
      <c r="K44" s="3"/>
      <c r="L44" s="3"/>
      <c r="M44" s="3"/>
      <c r="N44" s="3"/>
      <c r="O44" s="3"/>
      <c r="P44" s="3"/>
    </row>
    <row r="45" spans="1:16" ht="13.8" x14ac:dyDescent="0.25">
      <c r="A45" s="3"/>
      <c r="B45" s="7"/>
      <c r="C45" s="7"/>
      <c r="D45" s="33"/>
      <c r="E45" s="33"/>
      <c r="F45" s="3"/>
      <c r="G45" s="3"/>
      <c r="H45" s="3"/>
      <c r="I45" s="3"/>
      <c r="J45" s="3"/>
      <c r="K45" s="3"/>
      <c r="L45" s="3"/>
      <c r="M45" s="3"/>
      <c r="N45" s="3"/>
      <c r="O45" s="3"/>
      <c r="P45" s="3"/>
    </row>
    <row r="46" spans="1:16" ht="13.8" x14ac:dyDescent="0.25">
      <c r="A46" s="34"/>
      <c r="B46" s="35" t="s">
        <v>34</v>
      </c>
      <c r="C46" s="36"/>
      <c r="D46" s="37"/>
      <c r="E46" s="37"/>
      <c r="F46" s="38"/>
      <c r="G46" s="38"/>
      <c r="H46" s="38"/>
      <c r="I46" s="38"/>
      <c r="J46" s="38"/>
      <c r="K46" s="3"/>
      <c r="L46" s="3"/>
      <c r="M46" s="3"/>
      <c r="N46" s="3"/>
      <c r="O46" s="3"/>
      <c r="P46" s="3"/>
    </row>
    <row r="47" spans="1:16" ht="13.8" x14ac:dyDescent="0.25">
      <c r="A47" s="34"/>
      <c r="B47" s="35"/>
      <c r="C47" s="36" t="s">
        <v>35</v>
      </c>
      <c r="D47" s="37"/>
      <c r="E47" s="37"/>
      <c r="F47" s="38"/>
      <c r="G47" s="38"/>
      <c r="H47" s="38"/>
      <c r="I47" s="38"/>
      <c r="J47" s="38"/>
      <c r="K47" s="3"/>
      <c r="L47" s="3"/>
      <c r="M47" s="3"/>
      <c r="N47" s="3"/>
      <c r="O47" s="3"/>
      <c r="P47" s="3"/>
    </row>
    <row r="48" spans="1:16" ht="13.8" x14ac:dyDescent="0.25">
      <c r="A48" s="34"/>
      <c r="B48" s="35"/>
      <c r="C48" s="36" t="s">
        <v>36</v>
      </c>
      <c r="D48" s="37"/>
      <c r="E48" s="37"/>
      <c r="F48" s="38"/>
      <c r="G48" s="38"/>
      <c r="H48" s="38"/>
      <c r="I48" s="38"/>
      <c r="J48" s="38"/>
      <c r="K48" s="3"/>
      <c r="L48" s="3"/>
      <c r="M48" s="3"/>
      <c r="N48" s="3"/>
      <c r="O48" s="3"/>
      <c r="P48" s="3"/>
    </row>
    <row r="49" spans="1:16" ht="13.8" x14ac:dyDescent="0.25">
      <c r="A49" s="34"/>
      <c r="B49" s="35"/>
      <c r="C49" s="36" t="s">
        <v>37</v>
      </c>
      <c r="D49" s="37"/>
      <c r="E49" s="37"/>
      <c r="F49" s="38"/>
      <c r="G49" s="38"/>
      <c r="H49" s="38"/>
      <c r="I49" s="38"/>
      <c r="J49" s="38"/>
      <c r="K49" s="3"/>
      <c r="L49" s="3"/>
      <c r="M49" s="3"/>
      <c r="N49" s="3"/>
      <c r="O49" s="3"/>
      <c r="P49" s="3"/>
    </row>
    <row r="50" spans="1:16" ht="13.8" x14ac:dyDescent="0.25">
      <c r="A50" s="3"/>
      <c r="B50" s="32"/>
      <c r="C50" s="7"/>
      <c r="D50" s="33"/>
      <c r="E50" s="33"/>
      <c r="F50" s="3"/>
      <c r="G50" s="3"/>
      <c r="H50" s="3"/>
      <c r="I50" s="3"/>
      <c r="J50" s="3"/>
      <c r="K50" s="3"/>
      <c r="L50" s="3"/>
      <c r="M50" s="3"/>
      <c r="N50" s="3"/>
      <c r="O50" s="3"/>
      <c r="P50" s="3"/>
    </row>
    <row r="51" spans="1:16" ht="13.8" x14ac:dyDescent="0.25">
      <c r="A51" s="39" t="s">
        <v>38</v>
      </c>
      <c r="B51" s="32"/>
      <c r="C51" s="7"/>
      <c r="D51" s="33"/>
      <c r="E51" s="33"/>
      <c r="F51" s="3"/>
      <c r="G51" s="3"/>
      <c r="H51" s="3"/>
      <c r="I51" s="3"/>
      <c r="J51" s="3"/>
      <c r="K51" s="3"/>
      <c r="L51" s="3"/>
      <c r="M51" s="3"/>
      <c r="N51" s="3"/>
      <c r="O51" s="3"/>
      <c r="P51" s="3"/>
    </row>
    <row r="52" spans="1:16" x14ac:dyDescent="0.25">
      <c r="A52" s="3"/>
      <c r="B52" s="3"/>
      <c r="C52" s="3"/>
      <c r="D52" s="3"/>
      <c r="E52" s="3"/>
      <c r="F52" s="3"/>
      <c r="G52" s="3"/>
      <c r="H52" s="3"/>
      <c r="I52" s="3"/>
      <c r="J52" s="3"/>
      <c r="K52" s="3"/>
      <c r="L52" s="3"/>
      <c r="M52" s="3"/>
      <c r="N52" s="3"/>
      <c r="O52" s="3"/>
      <c r="P52" s="3"/>
    </row>
  </sheetData>
  <sheetProtection algorithmName="SHA-512" hashValue="B0eJ/TDrK1Vl3H8tTPq2Bdmy711kehL6huCPvLxVkyHJyXrJYNqcnO/uIqknPVSbQ86ftdBOrvQSl7jqMZGjzA==" saltValue="csfLS0zXx2BJc6IOUCXqBQ==" spinCount="100000" sheet="1" objects="1" scenarios="1"/>
  <mergeCells count="16">
    <mergeCell ref="E2:J2"/>
    <mergeCell ref="B13:D13"/>
    <mergeCell ref="K16:L16"/>
    <mergeCell ref="N16:O16"/>
    <mergeCell ref="M20:N20"/>
    <mergeCell ref="M21:N21"/>
    <mergeCell ref="M22:N22"/>
    <mergeCell ref="F24:G24"/>
    <mergeCell ref="M24:N24"/>
    <mergeCell ref="M26:N26"/>
    <mergeCell ref="G34:I34"/>
    <mergeCell ref="F28:H28"/>
    <mergeCell ref="M28:N28"/>
    <mergeCell ref="F30:H30"/>
    <mergeCell ref="M30:N30"/>
    <mergeCell ref="I32:K32"/>
  </mergeCells>
  <conditionalFormatting sqref="M22 M24 M26 M28 M30">
    <cfRule type="expression" dxfId="5" priority="2">
      <formula>IF(M22="A compléter",1,0)</formula>
    </cfRule>
    <cfRule type="expression" dxfId="4" priority="3">
      <formula>IF(ISBLANK(M22),0,1)</formula>
    </cfRule>
  </conditionalFormatting>
  <dataValidations count="1">
    <dataValidation type="list" operator="equal" allowBlank="1" showErrorMessage="1" sqref="J22" xr:uid="{00000000-0002-0000-0000-000000000000}">
      <formula1>"Oui,Non"</formula1>
      <formula2>0</formula2>
    </dataValidation>
  </dataValidations>
  <hyperlinks>
    <hyperlink ref="M4" r:id="rId1" xr:uid="{00000000-0004-0000-0000-000000000000}"/>
    <hyperlink ref="F24" location="Coordonnées!B7" display="Coordonnées" xr:uid="{00000000-0004-0000-0000-000001000000}"/>
    <hyperlink ref="F26" location="Assurance!D26" display="Assurance" xr:uid="{00000000-0004-0000-0000-000002000000}"/>
    <hyperlink ref="F28" location="Cotisation!D14" display="Cotisation &amp; Location de matériel" xr:uid="{00000000-0004-0000-0000-000003000000}"/>
    <hyperlink ref="F30" location="Autorisations!J8" display="Autorisations &amp; Justificatifs" xr:uid="{00000000-0004-0000-0000-000004000000}"/>
    <hyperlink ref="I32" r:id="rId2" xr:uid="{00000000-0004-0000-0000-000005000000}"/>
    <hyperlink ref="G34" location="Imprimé!A1" display="Fiche récapitulative à imprimer" xr:uid="{00000000-0004-0000-0000-000006000000}"/>
  </hyperlinks>
  <pageMargins left="0.78749999999999998" right="0.78749999999999998" top="1.0249999999999999" bottom="1.0249999999999999" header="0.78749999999999998" footer="0.78749999999999998"/>
  <pageSetup paperSize="9" orientation="portrait" useFirstPageNumber="1" horizontalDpi="300" verticalDpi="300"/>
  <headerFooter>
    <oddHeader>&amp;C&amp;A</oddHeader>
    <oddFooter>&amp;L&amp;1#&amp;"Tahoma,Normal"&amp;9&amp;Kcf022bC2 – Usage restreint&amp;CPage &amp;P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3"/>
  <sheetViews>
    <sheetView topLeftCell="A19" zoomScaleNormal="100" workbookViewId="0">
      <selection activeCell="F35" sqref="F35:I35"/>
    </sheetView>
  </sheetViews>
  <sheetFormatPr baseColWidth="10" defaultColWidth="11.5546875" defaultRowHeight="13.2" x14ac:dyDescent="0.25"/>
  <cols>
    <col min="1" max="1" width="5.109375" style="2" customWidth="1"/>
    <col min="2" max="2" width="15.6640625" style="2" customWidth="1"/>
    <col min="3" max="3" width="2.5546875" style="2" customWidth="1"/>
    <col min="4" max="6" width="11.5546875" style="2"/>
    <col min="7" max="7" width="2.6640625" style="2" customWidth="1"/>
    <col min="8" max="8" width="11.5546875" style="2"/>
    <col min="9" max="9" width="9.88671875" style="2" customWidth="1"/>
    <col min="10" max="10" width="3.6640625" style="2" customWidth="1"/>
    <col min="11" max="11" width="16.88671875" style="2" customWidth="1"/>
    <col min="12" max="12" width="5.88671875" style="2" customWidth="1"/>
    <col min="13" max="14" width="11.5546875" style="2" hidden="1"/>
    <col min="15" max="16384" width="11.5546875" style="2"/>
  </cols>
  <sheetData>
    <row r="1" spans="1:14" ht="13.8" x14ac:dyDescent="0.25">
      <c r="A1" s="3"/>
      <c r="B1" s="3"/>
      <c r="C1" s="3"/>
      <c r="D1" s="3"/>
      <c r="E1" s="3"/>
      <c r="F1" s="3"/>
      <c r="G1" s="3"/>
      <c r="H1" s="3"/>
      <c r="I1" s="3"/>
      <c r="J1" s="3"/>
      <c r="K1" s="145" t="s">
        <v>39</v>
      </c>
      <c r="L1" s="145"/>
      <c r="M1" s="2" t="str">
        <f ca="1">IF(K7&lt;DATE(YEAR(TODAY())-18,9,1),"Majeur","Mineur")</f>
        <v>Majeur</v>
      </c>
      <c r="N1" s="40"/>
    </row>
    <row r="2" spans="1:14" ht="25.8" x14ac:dyDescent="0.5">
      <c r="A2" s="146" t="s">
        <v>19</v>
      </c>
      <c r="B2" s="146"/>
      <c r="C2" s="146"/>
      <c r="D2" s="146"/>
      <c r="E2" s="3"/>
      <c r="F2" s="3"/>
      <c r="G2" s="3"/>
      <c r="H2" s="3"/>
      <c r="I2" s="3"/>
      <c r="J2" s="3"/>
      <c r="K2" s="3"/>
      <c r="L2" s="3"/>
      <c r="M2" s="2" t="s">
        <v>40</v>
      </c>
      <c r="N2" s="2">
        <f>SUM(N3:N21)</f>
        <v>14</v>
      </c>
    </row>
    <row r="3" spans="1:14" x14ac:dyDescent="0.25">
      <c r="A3" s="3"/>
      <c r="B3" s="3"/>
      <c r="C3" s="3"/>
      <c r="D3" s="3"/>
      <c r="E3" s="3"/>
      <c r="F3" s="3"/>
      <c r="G3" s="3"/>
      <c r="H3" s="3"/>
      <c r="I3" s="3"/>
      <c r="J3" s="3"/>
      <c r="K3" s="3"/>
      <c r="L3" s="3"/>
      <c r="M3" s="2" t="s">
        <v>41</v>
      </c>
      <c r="N3" s="2">
        <f>IF(ISBLANK($B$7),1,0)</f>
        <v>1</v>
      </c>
    </row>
    <row r="4" spans="1:14" ht="14.4" x14ac:dyDescent="0.3">
      <c r="A4" s="130" t="s">
        <v>42</v>
      </c>
      <c r="B4" s="130"/>
      <c r="C4" s="130"/>
      <c r="D4" s="130"/>
      <c r="E4" s="130"/>
      <c r="F4" s="130"/>
      <c r="G4" s="130"/>
      <c r="H4" s="130"/>
      <c r="I4" s="130"/>
      <c r="J4" s="130"/>
      <c r="K4" s="3"/>
      <c r="L4" s="3"/>
      <c r="M4" s="2" t="s">
        <v>43</v>
      </c>
      <c r="N4" s="2">
        <f>IF(ISBLANK($D$7),1,0)</f>
        <v>1</v>
      </c>
    </row>
    <row r="5" spans="1:14" x14ac:dyDescent="0.25">
      <c r="A5" s="3"/>
      <c r="B5" s="3"/>
      <c r="C5" s="3"/>
      <c r="D5" s="3"/>
      <c r="E5" s="3"/>
      <c r="F5" s="3"/>
      <c r="G5" s="3"/>
      <c r="H5" s="3"/>
      <c r="I5" s="3"/>
      <c r="J5" s="3"/>
      <c r="K5" s="3"/>
      <c r="L5" s="3"/>
      <c r="M5" s="2" t="s">
        <v>44</v>
      </c>
      <c r="N5" s="2">
        <f>IF(ISBLANK($H$7),1,0)</f>
        <v>1</v>
      </c>
    </row>
    <row r="6" spans="1:14" ht="13.8" x14ac:dyDescent="0.25">
      <c r="A6" s="7"/>
      <c r="B6" s="7" t="s">
        <v>41</v>
      </c>
      <c r="C6" s="7"/>
      <c r="D6" s="7" t="s">
        <v>43</v>
      </c>
      <c r="E6" s="7"/>
      <c r="F6" s="7"/>
      <c r="G6" s="7"/>
      <c r="H6" s="7" t="s">
        <v>44</v>
      </c>
      <c r="I6" s="7"/>
      <c r="J6" s="7"/>
      <c r="K6" s="7" t="s">
        <v>45</v>
      </c>
      <c r="L6" s="3"/>
      <c r="M6" s="2" t="s">
        <v>46</v>
      </c>
      <c r="N6" s="2">
        <f>IF(ISBLANK($K$7),1,0)</f>
        <v>1</v>
      </c>
    </row>
    <row r="7" spans="1:14" ht="13.8" x14ac:dyDescent="0.25">
      <c r="A7" s="7"/>
      <c r="B7" s="42"/>
      <c r="C7" s="7"/>
      <c r="D7" s="138"/>
      <c r="E7" s="138"/>
      <c r="F7" s="138"/>
      <c r="G7" s="7"/>
      <c r="H7" s="138"/>
      <c r="I7" s="138"/>
      <c r="J7" s="7"/>
      <c r="K7" s="43"/>
      <c r="L7" s="3"/>
      <c r="M7" s="40" t="s">
        <v>47</v>
      </c>
      <c r="N7" s="2">
        <f>IF(ISBLANK($B$10),1,0)</f>
        <v>1</v>
      </c>
    </row>
    <row r="8" spans="1:14" ht="12" customHeight="1" x14ac:dyDescent="0.25">
      <c r="A8" s="7"/>
      <c r="B8" s="7"/>
      <c r="C8" s="7"/>
      <c r="D8" s="7"/>
      <c r="E8" s="7"/>
      <c r="F8" s="7"/>
      <c r="G8" s="7"/>
      <c r="H8" s="7"/>
      <c r="I8" s="7"/>
      <c r="J8" s="7"/>
      <c r="K8" s="44" t="s">
        <v>48</v>
      </c>
      <c r="L8" s="3"/>
      <c r="M8" s="2" t="s">
        <v>49</v>
      </c>
      <c r="N8" s="2">
        <f>IF(ISBLANK($B$13),1,0)</f>
        <v>1</v>
      </c>
    </row>
    <row r="9" spans="1:14" ht="13.8" x14ac:dyDescent="0.25">
      <c r="A9" s="7"/>
      <c r="B9" s="7" t="s">
        <v>47</v>
      </c>
      <c r="C9" s="7"/>
      <c r="D9" s="7"/>
      <c r="E9" s="7"/>
      <c r="F9" s="7"/>
      <c r="G9" s="7"/>
      <c r="H9" s="7"/>
      <c r="I9" s="7"/>
      <c r="J9" s="7"/>
      <c r="K9" s="7"/>
      <c r="L9" s="3"/>
      <c r="M9" s="2" t="s">
        <v>50</v>
      </c>
      <c r="N9" s="2">
        <f>IF(ISBLANK($D$13),1,0)</f>
        <v>1</v>
      </c>
    </row>
    <row r="10" spans="1:14" ht="13.8" x14ac:dyDescent="0.25">
      <c r="A10" s="7"/>
      <c r="B10" s="138"/>
      <c r="C10" s="138"/>
      <c r="D10" s="138"/>
      <c r="E10" s="138"/>
      <c r="F10" s="138"/>
      <c r="G10" s="138"/>
      <c r="H10" s="138"/>
      <c r="I10" s="138"/>
      <c r="J10" s="138"/>
      <c r="K10" s="138"/>
      <c r="L10" s="3"/>
      <c r="M10" s="2" t="s">
        <v>51</v>
      </c>
      <c r="N10" s="2">
        <f>IF(ISBLANK($B$21),1,0)</f>
        <v>1</v>
      </c>
    </row>
    <row r="11" spans="1:14" ht="3.75" customHeight="1" x14ac:dyDescent="0.25">
      <c r="A11" s="7"/>
      <c r="B11" s="7"/>
      <c r="C11" s="7"/>
      <c r="D11" s="7"/>
      <c r="E11" s="7"/>
      <c r="F11" s="7"/>
      <c r="G11" s="7"/>
      <c r="H11" s="7"/>
      <c r="I11" s="7"/>
      <c r="J11" s="7"/>
      <c r="K11" s="7"/>
      <c r="L11" s="3"/>
      <c r="M11" s="2" t="s">
        <v>52</v>
      </c>
      <c r="N11" s="2">
        <f>IF(ISBLANK($D$21),1,0)</f>
        <v>1</v>
      </c>
    </row>
    <row r="12" spans="1:14" ht="12.75" customHeight="1" x14ac:dyDescent="0.25">
      <c r="A12" s="7"/>
      <c r="B12" s="7" t="s">
        <v>49</v>
      </c>
      <c r="C12" s="7"/>
      <c r="D12" s="7" t="s">
        <v>50</v>
      </c>
      <c r="E12" s="7"/>
      <c r="F12" s="7"/>
      <c r="G12" s="7"/>
      <c r="H12" s="7"/>
      <c r="I12" s="7"/>
      <c r="J12" s="7"/>
      <c r="K12" s="7"/>
      <c r="L12" s="3"/>
      <c r="M12" s="2" t="s">
        <v>53</v>
      </c>
      <c r="N12" s="2">
        <f>IF(ISBLANK($H$21),1,0)</f>
        <v>1</v>
      </c>
    </row>
    <row r="13" spans="1:14" ht="12.75" customHeight="1" x14ac:dyDescent="0.25">
      <c r="A13" s="7"/>
      <c r="B13" s="45"/>
      <c r="C13" s="7"/>
      <c r="D13" s="139"/>
      <c r="E13" s="139"/>
      <c r="F13" s="139"/>
      <c r="G13" s="7"/>
      <c r="H13" s="7"/>
      <c r="I13" s="7"/>
      <c r="J13" s="7"/>
      <c r="K13" s="7"/>
      <c r="L13" s="3"/>
    </row>
    <row r="14" spans="1:14" ht="6.75" customHeight="1" x14ac:dyDescent="0.25">
      <c r="A14" s="7"/>
      <c r="B14" s="7"/>
      <c r="C14" s="7"/>
      <c r="D14" s="7"/>
      <c r="E14" s="7"/>
      <c r="F14" s="7"/>
      <c r="G14" s="7"/>
      <c r="H14" s="7"/>
      <c r="I14" s="7"/>
      <c r="J14" s="7"/>
      <c r="K14" s="7"/>
      <c r="L14" s="3"/>
    </row>
    <row r="15" spans="1:14" ht="13.8" x14ac:dyDescent="0.25">
      <c r="A15" s="7"/>
      <c r="B15" s="7" t="s">
        <v>54</v>
      </c>
      <c r="C15" s="7"/>
      <c r="D15" s="7"/>
      <c r="E15" s="7"/>
      <c r="F15" s="7"/>
      <c r="G15" s="7"/>
      <c r="H15" s="7" t="s">
        <v>55</v>
      </c>
      <c r="I15" s="7"/>
      <c r="J15" s="7"/>
      <c r="K15" s="7"/>
      <c r="L15" s="3"/>
    </row>
    <row r="16" spans="1:14" ht="13.8" x14ac:dyDescent="0.25">
      <c r="A16" s="7"/>
      <c r="B16" s="140"/>
      <c r="C16" s="141"/>
      <c r="D16" s="141"/>
      <c r="E16" s="141"/>
      <c r="F16" s="142"/>
      <c r="G16" s="7"/>
      <c r="H16" s="143"/>
      <c r="I16" s="144"/>
      <c r="J16" s="7"/>
      <c r="K16" s="7"/>
      <c r="L16" s="3"/>
    </row>
    <row r="17" spans="1:14" x14ac:dyDescent="0.25">
      <c r="A17" s="3"/>
      <c r="B17" s="3"/>
      <c r="C17" s="3"/>
      <c r="D17" s="3"/>
      <c r="E17" s="3"/>
      <c r="F17" s="3"/>
      <c r="G17" s="3"/>
      <c r="H17" s="3"/>
      <c r="I17" s="3"/>
      <c r="J17" s="3"/>
      <c r="K17" s="3"/>
      <c r="L17" s="3"/>
      <c r="M17" s="2" t="s">
        <v>41</v>
      </c>
      <c r="N17" s="2">
        <f>IF(ISBLANK($B$26),1,0)</f>
        <v>1</v>
      </c>
    </row>
    <row r="18" spans="1:14" ht="14.4" x14ac:dyDescent="0.3">
      <c r="A18" s="130" t="s">
        <v>56</v>
      </c>
      <c r="B18" s="130"/>
      <c r="C18" s="130"/>
      <c r="D18" s="130"/>
      <c r="E18" s="130"/>
      <c r="F18" s="130"/>
      <c r="G18" s="130"/>
      <c r="H18" s="130"/>
      <c r="I18" s="130"/>
      <c r="J18" s="130"/>
      <c r="K18" s="3"/>
      <c r="L18" s="3"/>
    </row>
    <row r="19" spans="1:14" x14ac:dyDescent="0.25">
      <c r="A19" s="3"/>
      <c r="B19" s="3"/>
      <c r="C19" s="3"/>
      <c r="D19" s="3"/>
      <c r="E19" s="3"/>
      <c r="F19" s="3"/>
      <c r="G19" s="3"/>
      <c r="H19" s="3"/>
      <c r="I19" s="3"/>
      <c r="J19" s="3"/>
      <c r="K19" s="3"/>
      <c r="L19" s="3"/>
      <c r="M19" s="2" t="s">
        <v>43</v>
      </c>
      <c r="N19" s="2">
        <f>IF(ISBLANK($D$26),1,0)</f>
        <v>1</v>
      </c>
    </row>
    <row r="20" spans="1:14" ht="13.8" x14ac:dyDescent="0.25">
      <c r="A20" s="7"/>
      <c r="B20" s="7" t="s">
        <v>51</v>
      </c>
      <c r="C20" s="7"/>
      <c r="D20" s="7" t="s">
        <v>52</v>
      </c>
      <c r="E20" s="7"/>
      <c r="F20" s="7"/>
      <c r="G20" s="7"/>
      <c r="H20" s="7" t="s">
        <v>57</v>
      </c>
      <c r="I20" s="7"/>
      <c r="J20" s="7"/>
      <c r="K20" s="7"/>
      <c r="L20" s="3"/>
      <c r="M20" s="2" t="s">
        <v>44</v>
      </c>
      <c r="N20" s="2">
        <f>IF(ISBLANK($H$26),1,0)</f>
        <v>1</v>
      </c>
    </row>
    <row r="21" spans="1:14" ht="13.8" x14ac:dyDescent="0.25">
      <c r="A21" s="7"/>
      <c r="B21" s="42"/>
      <c r="C21" s="7"/>
      <c r="D21" s="138"/>
      <c r="E21" s="138"/>
      <c r="F21" s="138"/>
      <c r="G21" s="7"/>
      <c r="H21" s="138"/>
      <c r="I21" s="138"/>
      <c r="J21" s="7"/>
      <c r="K21" s="7"/>
      <c r="L21" s="3"/>
      <c r="M21" s="2" t="s">
        <v>58</v>
      </c>
      <c r="N21" s="2">
        <f>IF(ISBLANK($B$29),1,0)</f>
        <v>1</v>
      </c>
    </row>
    <row r="22" spans="1:14" x14ac:dyDescent="0.25">
      <c r="A22" s="3"/>
      <c r="B22" s="3"/>
      <c r="C22" s="3"/>
      <c r="D22" s="3"/>
      <c r="E22" s="3"/>
      <c r="F22" s="3"/>
      <c r="G22" s="3"/>
      <c r="H22" s="3"/>
      <c r="I22" s="3"/>
      <c r="J22" s="3"/>
      <c r="K22" s="3"/>
      <c r="L22" s="3"/>
    </row>
    <row r="23" spans="1:14" ht="14.4" x14ac:dyDescent="0.3">
      <c r="A23" s="130" t="s">
        <v>59</v>
      </c>
      <c r="B23" s="130"/>
      <c r="C23" s="130"/>
      <c r="D23" s="130"/>
      <c r="E23" s="130"/>
      <c r="F23" s="130"/>
      <c r="G23" s="130"/>
      <c r="H23" s="130"/>
      <c r="I23" s="130"/>
      <c r="J23" s="130"/>
      <c r="K23" s="3"/>
      <c r="L23" s="3"/>
      <c r="M23" s="2" t="s">
        <v>60</v>
      </c>
      <c r="N23" s="2">
        <f>SUM(N24:N30)</f>
        <v>6</v>
      </c>
    </row>
    <row r="24" spans="1:14" x14ac:dyDescent="0.25">
      <c r="A24" s="3"/>
      <c r="B24" s="3"/>
      <c r="C24" s="3"/>
      <c r="D24" s="3"/>
      <c r="E24" s="3"/>
      <c r="F24" s="3"/>
      <c r="G24" s="3"/>
      <c r="H24" s="3"/>
      <c r="I24" s="3"/>
      <c r="J24" s="3"/>
      <c r="K24" s="3"/>
      <c r="L24" s="3"/>
      <c r="M24" s="2" t="s">
        <v>54</v>
      </c>
      <c r="N24" s="2">
        <f>IF(ISBLANK($B$16),1,0)</f>
        <v>1</v>
      </c>
    </row>
    <row r="25" spans="1:14" ht="13.8" x14ac:dyDescent="0.25">
      <c r="A25" s="7"/>
      <c r="B25" s="7" t="s">
        <v>41</v>
      </c>
      <c r="C25" s="7"/>
      <c r="D25" s="7" t="s">
        <v>43</v>
      </c>
      <c r="E25" s="7"/>
      <c r="F25" s="7"/>
      <c r="G25" s="7"/>
      <c r="H25" s="7" t="s">
        <v>44</v>
      </c>
      <c r="I25" s="7"/>
      <c r="J25" s="7"/>
      <c r="K25" s="7"/>
      <c r="L25" s="3"/>
      <c r="M25" s="2" t="s">
        <v>55</v>
      </c>
      <c r="N25" s="2">
        <f>IF(ISBLANK($H$16),1,0)</f>
        <v>1</v>
      </c>
    </row>
    <row r="26" spans="1:14" ht="13.8" x14ac:dyDescent="0.25">
      <c r="A26" s="7"/>
      <c r="B26" s="42"/>
      <c r="C26" s="7"/>
      <c r="D26" s="138"/>
      <c r="E26" s="138"/>
      <c r="F26" s="138"/>
      <c r="G26" s="7"/>
      <c r="H26" s="138"/>
      <c r="I26" s="138"/>
      <c r="J26" s="7"/>
      <c r="K26" s="7"/>
      <c r="L26" s="3"/>
      <c r="M26" s="2" t="s">
        <v>61</v>
      </c>
      <c r="N26" s="2">
        <f>IF(ISBLANK($F$29),1,0)</f>
        <v>1</v>
      </c>
    </row>
    <row r="27" spans="1:14" ht="4.5" customHeight="1" x14ac:dyDescent="0.25">
      <c r="A27" s="7"/>
      <c r="B27" s="7"/>
      <c r="C27" s="7"/>
      <c r="D27" s="7"/>
      <c r="E27" s="7"/>
      <c r="F27" s="7"/>
      <c r="G27" s="7"/>
      <c r="H27" s="7"/>
      <c r="I27" s="7"/>
      <c r="J27" s="7"/>
      <c r="K27" s="7"/>
      <c r="L27" s="3"/>
      <c r="M27" s="2" t="s">
        <v>62</v>
      </c>
      <c r="N27" s="2">
        <f>IF(ISBLANK($E$33),1,0)</f>
        <v>1</v>
      </c>
    </row>
    <row r="28" spans="1:14" ht="13.8" x14ac:dyDescent="0.25">
      <c r="A28" s="7"/>
      <c r="B28" s="7" t="s">
        <v>58</v>
      </c>
      <c r="C28" s="7"/>
      <c r="D28" s="7"/>
      <c r="E28" s="7"/>
      <c r="F28" s="7" t="s">
        <v>61</v>
      </c>
      <c r="G28" s="7"/>
      <c r="H28" s="7"/>
      <c r="I28" s="7"/>
      <c r="J28" s="7"/>
      <c r="K28" s="7"/>
      <c r="L28" s="3"/>
    </row>
    <row r="29" spans="1:14" ht="13.8" x14ac:dyDescent="0.25">
      <c r="A29" s="7"/>
      <c r="B29" s="135"/>
      <c r="C29" s="135"/>
      <c r="D29" s="135"/>
      <c r="E29" s="7"/>
      <c r="F29" s="136"/>
      <c r="G29" s="136"/>
      <c r="H29" s="136"/>
      <c r="I29" s="7"/>
      <c r="J29" s="7"/>
      <c r="K29" s="7"/>
      <c r="L29" s="3"/>
      <c r="M29" s="2" t="s">
        <v>63</v>
      </c>
      <c r="N29" s="2">
        <f>IF(ISBLANK($B$41),1,0)</f>
        <v>1</v>
      </c>
    </row>
    <row r="30" spans="1:14" x14ac:dyDescent="0.25">
      <c r="A30" s="3"/>
      <c r="B30" s="3"/>
      <c r="C30" s="3"/>
      <c r="D30" s="3"/>
      <c r="E30" s="3"/>
      <c r="F30" s="3"/>
      <c r="G30" s="3"/>
      <c r="H30" s="3"/>
      <c r="I30" s="3"/>
      <c r="J30" s="3"/>
      <c r="K30" s="3"/>
      <c r="L30" s="3"/>
      <c r="M30" s="2" t="s">
        <v>64</v>
      </c>
      <c r="N30" s="2">
        <f>IF(ISBLANK($F$35),1,0)</f>
        <v>1</v>
      </c>
    </row>
    <row r="31" spans="1:14" ht="14.4" x14ac:dyDescent="0.3">
      <c r="A31" s="130" t="s">
        <v>65</v>
      </c>
      <c r="B31" s="130"/>
      <c r="C31" s="130"/>
      <c r="D31" s="130"/>
      <c r="E31" s="130"/>
      <c r="F31" s="130"/>
      <c r="G31" s="130"/>
      <c r="H31" s="130"/>
      <c r="I31" s="130"/>
      <c r="J31" s="130"/>
      <c r="K31" s="3"/>
      <c r="L31" s="3"/>
    </row>
    <row r="32" spans="1:14" x14ac:dyDescent="0.25">
      <c r="A32" s="3"/>
      <c r="B32" s="3"/>
      <c r="C32" s="3"/>
      <c r="D32" s="3"/>
      <c r="E32" s="3"/>
      <c r="F32" s="3"/>
      <c r="G32" s="3"/>
      <c r="H32" s="3"/>
      <c r="I32" s="3"/>
      <c r="J32" s="3"/>
      <c r="K32" s="3"/>
      <c r="L32" s="3"/>
    </row>
    <row r="33" spans="1:12" ht="13.8" x14ac:dyDescent="0.25">
      <c r="A33" s="7"/>
      <c r="B33" s="137" t="s">
        <v>66</v>
      </c>
      <c r="C33" s="137"/>
      <c r="D33" s="137"/>
      <c r="E33" s="46"/>
      <c r="F33" s="7"/>
      <c r="G33" s="3"/>
      <c r="H33" s="132"/>
      <c r="I33" s="132"/>
      <c r="J33" s="7"/>
      <c r="K33" s="75"/>
      <c r="L33" s="75"/>
    </row>
    <row r="34" spans="1:12" ht="13.8" x14ac:dyDescent="0.25">
      <c r="A34" s="7"/>
      <c r="B34" s="7"/>
      <c r="C34" s="7"/>
      <c r="D34" s="7"/>
      <c r="E34" s="7"/>
      <c r="F34" s="7"/>
      <c r="G34" s="3"/>
      <c r="H34" s="3"/>
      <c r="I34" s="3"/>
      <c r="J34" s="3"/>
      <c r="K34" s="3"/>
      <c r="L34" s="3"/>
    </row>
    <row r="35" spans="1:12" ht="13.8" x14ac:dyDescent="0.25">
      <c r="A35" s="7"/>
      <c r="B35" s="132" t="s">
        <v>67</v>
      </c>
      <c r="C35" s="132"/>
      <c r="D35" s="132"/>
      <c r="E35" s="132"/>
      <c r="F35" s="133"/>
      <c r="G35" s="133"/>
      <c r="H35" s="133"/>
      <c r="I35" s="133"/>
      <c r="J35" s="3"/>
      <c r="K35" s="3"/>
      <c r="L35" s="3"/>
    </row>
    <row r="36" spans="1:12" x14ac:dyDescent="0.25">
      <c r="A36" s="3"/>
      <c r="B36" s="3"/>
      <c r="C36" s="3"/>
      <c r="D36" s="3"/>
      <c r="E36" s="3"/>
      <c r="F36" s="3"/>
      <c r="G36" s="3"/>
      <c r="H36" s="3"/>
      <c r="I36" s="3"/>
      <c r="J36" s="3"/>
      <c r="K36" s="3"/>
      <c r="L36" s="3"/>
    </row>
    <row r="37" spans="1:12" ht="14.4" x14ac:dyDescent="0.3">
      <c r="A37" s="130" t="s">
        <v>68</v>
      </c>
      <c r="B37" s="130"/>
      <c r="C37" s="130"/>
      <c r="D37" s="130"/>
      <c r="E37" s="130"/>
      <c r="F37" s="130"/>
      <c r="G37" s="130"/>
      <c r="H37" s="130"/>
      <c r="I37" s="130"/>
      <c r="J37" s="130"/>
      <c r="K37" s="3"/>
      <c r="L37" s="3"/>
    </row>
    <row r="38" spans="1:12" ht="7.5" customHeight="1" x14ac:dyDescent="0.25">
      <c r="A38" s="3"/>
      <c r="B38" s="3"/>
      <c r="C38" s="3"/>
      <c r="D38" s="3"/>
      <c r="E38" s="3"/>
      <c r="F38" s="3"/>
      <c r="G38" s="3"/>
      <c r="H38" s="3"/>
      <c r="I38" s="3"/>
      <c r="J38" s="3"/>
      <c r="K38" s="3"/>
      <c r="L38" s="3"/>
    </row>
    <row r="39" spans="1:12" ht="14.4" x14ac:dyDescent="0.3">
      <c r="A39" s="47" t="s">
        <v>69</v>
      </c>
      <c r="B39" s="3"/>
      <c r="C39" s="3"/>
      <c r="D39" s="3"/>
      <c r="E39" s="3"/>
      <c r="F39" s="3"/>
      <c r="G39" s="3"/>
      <c r="H39" s="3"/>
      <c r="I39" s="3"/>
      <c r="J39" s="3"/>
      <c r="K39" s="3"/>
      <c r="L39" s="3"/>
    </row>
    <row r="40" spans="1:12" ht="4.5" customHeight="1" x14ac:dyDescent="0.25">
      <c r="A40" s="3"/>
      <c r="B40" s="3"/>
      <c r="C40" s="3"/>
      <c r="D40" s="3"/>
      <c r="E40" s="3"/>
      <c r="F40" s="3"/>
      <c r="G40" s="3"/>
      <c r="H40" s="3"/>
      <c r="I40" s="3"/>
      <c r="J40" s="3"/>
      <c r="K40" s="3"/>
      <c r="L40" s="3"/>
    </row>
    <row r="41" spans="1:12" x14ac:dyDescent="0.25">
      <c r="A41" s="3"/>
      <c r="B41" s="134"/>
      <c r="C41" s="134"/>
      <c r="D41" s="134"/>
      <c r="E41" s="134"/>
      <c r="F41" s="134"/>
      <c r="G41" s="134"/>
      <c r="H41" s="134"/>
      <c r="I41" s="134"/>
      <c r="J41" s="134"/>
      <c r="K41" s="134"/>
      <c r="L41" s="3"/>
    </row>
    <row r="42" spans="1:12" x14ac:dyDescent="0.25">
      <c r="A42" s="3"/>
      <c r="B42" s="134"/>
      <c r="C42" s="134"/>
      <c r="D42" s="134"/>
      <c r="E42" s="134"/>
      <c r="F42" s="134"/>
      <c r="G42" s="134"/>
      <c r="H42" s="134"/>
      <c r="I42" s="134"/>
      <c r="J42" s="134"/>
      <c r="K42" s="134"/>
      <c r="L42" s="3"/>
    </row>
    <row r="43" spans="1:12" x14ac:dyDescent="0.25">
      <c r="A43" s="3"/>
      <c r="B43" s="134"/>
      <c r="C43" s="134"/>
      <c r="D43" s="134"/>
      <c r="E43" s="134"/>
      <c r="F43" s="134"/>
      <c r="G43" s="134"/>
      <c r="H43" s="134"/>
      <c r="I43" s="134"/>
      <c r="J43" s="134"/>
      <c r="K43" s="134"/>
      <c r="L43" s="3"/>
    </row>
    <row r="44" spans="1:12" x14ac:dyDescent="0.25">
      <c r="A44" s="3"/>
      <c r="B44" s="134"/>
      <c r="C44" s="134"/>
      <c r="D44" s="134"/>
      <c r="E44" s="134"/>
      <c r="F44" s="134"/>
      <c r="G44" s="134"/>
      <c r="H44" s="134"/>
      <c r="I44" s="134"/>
      <c r="J44" s="134"/>
      <c r="K44" s="134"/>
      <c r="L44" s="3"/>
    </row>
    <row r="45" spans="1:12" x14ac:dyDescent="0.25">
      <c r="A45" s="3"/>
      <c r="B45" s="3"/>
      <c r="C45" s="3"/>
      <c r="D45" s="3"/>
      <c r="E45" s="3"/>
      <c r="F45" s="3"/>
      <c r="G45" s="3"/>
      <c r="H45" s="3"/>
      <c r="I45" s="3"/>
      <c r="J45" s="3"/>
      <c r="K45" s="3"/>
      <c r="L45" s="3"/>
    </row>
    <row r="46" spans="1:12" ht="14.4" x14ac:dyDescent="0.3">
      <c r="A46" s="130" t="s">
        <v>70</v>
      </c>
      <c r="B46" s="130"/>
      <c r="C46" s="130"/>
      <c r="D46" s="130"/>
      <c r="E46" s="130"/>
      <c r="F46" s="130"/>
      <c r="G46" s="130"/>
      <c r="H46" s="130"/>
      <c r="I46" s="130"/>
      <c r="J46" s="130"/>
      <c r="K46" s="3"/>
      <c r="L46" s="3"/>
    </row>
    <row r="47" spans="1:12" x14ac:dyDescent="0.25">
      <c r="A47" s="3"/>
      <c r="B47" s="3"/>
      <c r="C47" s="3"/>
      <c r="D47" s="3"/>
      <c r="E47" s="3"/>
      <c r="F47" s="3"/>
      <c r="G47" s="3"/>
      <c r="H47" s="3"/>
      <c r="I47" s="3"/>
      <c r="J47" s="3"/>
      <c r="K47" s="3"/>
      <c r="L47" s="3"/>
    </row>
    <row r="48" spans="1:12" ht="13.8" x14ac:dyDescent="0.25">
      <c r="A48" s="3"/>
      <c r="B48" s="48" t="str">
        <f>IF(N2=0,"Complété","A compléter")</f>
        <v>A compléter</v>
      </c>
      <c r="C48" s="7"/>
      <c r="D48" s="7" t="str">
        <f>"Il reste "&amp;N2&amp;" zones obligatoires à renseigner (et "&amp;N23&amp;" zones optionnelles)"</f>
        <v>Il reste 14 zones obligatoires à renseigner (et 6 zones optionnelles)</v>
      </c>
      <c r="E48" s="7"/>
      <c r="F48" s="7"/>
      <c r="G48" s="7"/>
      <c r="H48" s="7"/>
      <c r="I48" s="7"/>
      <c r="J48" s="3"/>
      <c r="K48" s="3"/>
      <c r="L48" s="3"/>
    </row>
    <row r="49" spans="1:12" x14ac:dyDescent="0.25">
      <c r="A49" s="3"/>
      <c r="B49" s="3"/>
      <c r="C49" s="3"/>
      <c r="D49" s="3"/>
      <c r="E49" s="3"/>
      <c r="F49" s="3"/>
      <c r="G49" s="3"/>
      <c r="H49" s="3"/>
      <c r="I49" s="3"/>
      <c r="J49" s="3"/>
      <c r="K49" s="3"/>
      <c r="L49" s="3"/>
    </row>
    <row r="50" spans="1:12" x14ac:dyDescent="0.25">
      <c r="A50" s="3"/>
      <c r="B50" s="3"/>
      <c r="C50" s="3"/>
      <c r="D50" s="3"/>
      <c r="E50" s="3"/>
      <c r="F50" s="3"/>
      <c r="G50" s="3"/>
      <c r="H50" s="3"/>
      <c r="I50" s="3"/>
      <c r="J50" s="3"/>
      <c r="K50" s="131" t="s">
        <v>71</v>
      </c>
      <c r="L50" s="131"/>
    </row>
    <row r="51" spans="1:12" x14ac:dyDescent="0.25">
      <c r="A51" s="3"/>
      <c r="B51" s="3"/>
      <c r="C51" s="3"/>
      <c r="D51" s="3"/>
      <c r="E51" s="3"/>
      <c r="F51" s="3"/>
      <c r="G51" s="3"/>
      <c r="H51" s="3"/>
      <c r="I51" s="3"/>
      <c r="J51" s="3"/>
      <c r="K51" s="3"/>
      <c r="L51" s="3"/>
    </row>
    <row r="52" spans="1:12" x14ac:dyDescent="0.25">
      <c r="A52" s="39" t="s">
        <v>72</v>
      </c>
      <c r="B52" s="39"/>
      <c r="C52" s="3"/>
      <c r="D52" s="3"/>
      <c r="E52" s="3"/>
      <c r="F52" s="3"/>
      <c r="G52" s="3"/>
      <c r="H52" s="3"/>
      <c r="I52" s="3"/>
      <c r="J52" s="3"/>
      <c r="K52" s="3"/>
      <c r="L52" s="3"/>
    </row>
    <row r="53" spans="1:12" x14ac:dyDescent="0.25">
      <c r="A53" s="3"/>
      <c r="B53" s="3"/>
      <c r="C53" s="3"/>
      <c r="D53" s="3"/>
      <c r="E53" s="3"/>
      <c r="F53" s="3"/>
      <c r="G53" s="3"/>
      <c r="H53" s="3"/>
      <c r="I53" s="3"/>
      <c r="J53" s="3"/>
      <c r="K53" s="3"/>
      <c r="L53" s="3"/>
    </row>
  </sheetData>
  <sheetProtection algorithmName="SHA-512" hashValue="SltFFUfPQ6Ohq44y6LdnRCEAuwg4cXVbz+8DBjnz2E9iC26YN0LkV57LLZIZkfwn2LNW4kvpv+C5XscuyNL2bg==" saltValue="EacAhhbAOV+155oT5dv+cA==" spinCount="100000" sheet="1" objects="1" scenarios="1"/>
  <mergeCells count="26">
    <mergeCell ref="K1:L1"/>
    <mergeCell ref="A2:D2"/>
    <mergeCell ref="A4:J4"/>
    <mergeCell ref="D7:F7"/>
    <mergeCell ref="H7:I7"/>
    <mergeCell ref="B10:K10"/>
    <mergeCell ref="D13:F13"/>
    <mergeCell ref="B16:F16"/>
    <mergeCell ref="H16:I16"/>
    <mergeCell ref="A18:J18"/>
    <mergeCell ref="D21:F21"/>
    <mergeCell ref="H21:I21"/>
    <mergeCell ref="A23:J23"/>
    <mergeCell ref="D26:F26"/>
    <mergeCell ref="H26:I26"/>
    <mergeCell ref="B29:D29"/>
    <mergeCell ref="F29:H29"/>
    <mergeCell ref="A31:J31"/>
    <mergeCell ref="B33:D33"/>
    <mergeCell ref="H33:I33"/>
    <mergeCell ref="A46:J46"/>
    <mergeCell ref="K50:L50"/>
    <mergeCell ref="B35:E35"/>
    <mergeCell ref="F35:I35"/>
    <mergeCell ref="A37:J37"/>
    <mergeCell ref="B41:K44"/>
  </mergeCells>
  <conditionalFormatting sqref="B48">
    <cfRule type="expression" dxfId="3" priority="2">
      <formula>IF($B$48="Complété",1,0)</formula>
    </cfRule>
  </conditionalFormatting>
  <dataValidations count="6">
    <dataValidation type="list" allowBlank="1" showInputMessage="1" showErrorMessage="1" sqref="B7 B22 B26" xr:uid="{00000000-0002-0000-0100-000000000000}">
      <formula1>"Mlle,Mme,M"</formula1>
      <formula2>0</formula2>
    </dataValidation>
    <dataValidation type="date" allowBlank="1" showInputMessage="1" showErrorMessage="1" errorTitle="Date invalide" error="La date de naissance doit être comprise entre le 01/01/1900 et aujourd'hui." sqref="K7" xr:uid="{00000000-0002-0000-0100-000001000000}">
      <formula1>1</formula1>
      <formula2>TODAY()</formula2>
    </dataValidation>
    <dataValidation type="whole" allowBlank="1" showInputMessage="1" showErrorMessage="1" sqref="E33" xr:uid="{00000000-0002-0000-0100-000002000000}">
      <formula1>0</formula1>
      <formula2>100</formula2>
    </dataValidation>
    <dataValidation type="whole" allowBlank="1" showInputMessage="1" showErrorMessage="1" sqref="B13" xr:uid="{00000000-0002-0000-0100-000003000000}">
      <formula1>0</formula1>
      <formula2>99999</formula2>
    </dataValidation>
    <dataValidation type="list" allowBlank="1" showInputMessage="1" showErrorMessage="1" sqref="F35:I35" xr:uid="{00000000-0002-0000-0100-000004000000}">
      <formula1>"Groupe 1 6-9ans, Groupe 2 9-11 ans, Ados 11-14 ans, Ados 14-17 ans, Adultes"</formula1>
    </dataValidation>
    <dataValidation type="list" allowBlank="1" showInputMessage="1" showErrorMessage="1" sqref="B21" xr:uid="{00000000-0002-0000-0100-000005000000}">
      <formula1>"Gaucher,Droitier"</formula1>
      <formula2>0</formula2>
    </dataValidation>
  </dataValidations>
  <hyperlinks>
    <hyperlink ref="K1" location="Sommaire!C30" display="Revenir au sommaire" xr:uid="{00000000-0004-0000-0100-000000000000}"/>
    <hyperlink ref="K50" location="Assurance!D25" display="Rubrique suivante" xr:uid="{00000000-0004-0000-0100-000001000000}"/>
  </hyperlinks>
  <pageMargins left="0.78749999999999998" right="0.78749999999999998" top="1.0249999999999999" bottom="1.0249999999999999" header="0.78749999999999998" footer="0.78749999999999998"/>
  <pageSetup paperSize="9" orientation="portrait" horizontalDpi="300" verticalDpi="300"/>
  <headerFooter>
    <oddHeader>&amp;C&amp;A</oddHeader>
    <oddFooter>&amp;L&amp;1#&amp;"Tahoma,Normal"&amp;9&amp;Kcf022bC2 – Usage restreint&amp;CPage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2"/>
  <sheetViews>
    <sheetView topLeftCell="A4" zoomScaleNormal="100" workbookViewId="0">
      <selection activeCell="D25" sqref="D25:E25"/>
    </sheetView>
  </sheetViews>
  <sheetFormatPr baseColWidth="10" defaultColWidth="11.5546875" defaultRowHeight="13.2" x14ac:dyDescent="0.25"/>
  <cols>
    <col min="1" max="1" width="5.109375" style="2" customWidth="1"/>
    <col min="2" max="2" width="11.5546875" style="2"/>
    <col min="3" max="3" width="2.88671875" style="2" customWidth="1"/>
    <col min="4" max="4" width="15.44140625" style="2" customWidth="1"/>
    <col min="5" max="8" width="11.5546875" style="2"/>
    <col min="9" max="9" width="3" style="2" customWidth="1"/>
    <col min="10" max="10" width="11.5546875" style="2"/>
    <col min="11" max="11" width="13.6640625" style="2" customWidth="1"/>
    <col min="12" max="12" width="9.33203125" style="2" customWidth="1"/>
    <col min="13" max="14" width="11.5546875" style="2" hidden="1"/>
    <col min="15" max="16384" width="11.5546875" style="2"/>
  </cols>
  <sheetData>
    <row r="1" spans="1:14" ht="13.8" x14ac:dyDescent="0.25">
      <c r="A1" s="3"/>
      <c r="B1" s="3"/>
      <c r="C1" s="3"/>
      <c r="D1" s="3"/>
      <c r="E1" s="3"/>
      <c r="F1" s="3"/>
      <c r="G1" s="3"/>
      <c r="H1" s="3"/>
      <c r="I1" s="3"/>
      <c r="J1" s="3"/>
      <c r="K1" s="145" t="s">
        <v>39</v>
      </c>
      <c r="L1" s="145"/>
    </row>
    <row r="2" spans="1:14" ht="25.8" x14ac:dyDescent="0.5">
      <c r="A2" s="146" t="s">
        <v>20</v>
      </c>
      <c r="B2" s="146"/>
      <c r="C2" s="146"/>
      <c r="D2" s="146"/>
      <c r="E2" s="3"/>
      <c r="F2" s="3"/>
      <c r="G2" s="3"/>
      <c r="H2" s="3"/>
      <c r="I2" s="3"/>
      <c r="J2" s="3"/>
      <c r="K2" s="3"/>
      <c r="L2" s="3"/>
      <c r="M2" s="2" t="s">
        <v>40</v>
      </c>
      <c r="N2" s="2">
        <f>SUM(N3:N3)</f>
        <v>1</v>
      </c>
    </row>
    <row r="3" spans="1:14" x14ac:dyDescent="0.25">
      <c r="A3" s="3"/>
      <c r="B3" s="3"/>
      <c r="C3" s="3"/>
      <c r="D3" s="3"/>
      <c r="E3" s="3"/>
      <c r="F3" s="3"/>
      <c r="G3" s="3"/>
      <c r="H3" s="3"/>
      <c r="I3" s="3"/>
      <c r="J3" s="3"/>
      <c r="K3" s="3"/>
      <c r="L3" s="3"/>
      <c r="M3" s="2" t="s">
        <v>73</v>
      </c>
      <c r="N3" s="2">
        <f>IF(ISBLANK($D$25),1,0)</f>
        <v>1</v>
      </c>
    </row>
    <row r="4" spans="1:14" ht="14.4" x14ac:dyDescent="0.3">
      <c r="A4" s="130" t="s">
        <v>74</v>
      </c>
      <c r="B4" s="130"/>
      <c r="C4" s="130"/>
      <c r="D4" s="130"/>
      <c r="E4" s="130"/>
      <c r="F4" s="130"/>
      <c r="G4" s="130"/>
      <c r="H4" s="130"/>
      <c r="I4" s="130"/>
      <c r="J4" s="130"/>
      <c r="K4" s="3"/>
      <c r="L4" s="3"/>
    </row>
    <row r="5" spans="1:14" x14ac:dyDescent="0.25">
      <c r="A5" s="3"/>
      <c r="B5" s="3"/>
      <c r="C5" s="3"/>
      <c r="D5" s="3"/>
      <c r="E5" s="3"/>
      <c r="F5" s="3"/>
      <c r="G5" s="3"/>
      <c r="H5" s="3"/>
      <c r="I5" s="3"/>
      <c r="J5" s="3"/>
      <c r="K5" s="3"/>
      <c r="L5" s="3"/>
    </row>
    <row r="6" spans="1:14" ht="12.75" customHeight="1" x14ac:dyDescent="0.25">
      <c r="A6" s="3"/>
      <c r="B6" s="148" t="s">
        <v>75</v>
      </c>
      <c r="C6" s="148"/>
      <c r="D6" s="148"/>
      <c r="E6" s="148"/>
      <c r="F6" s="148"/>
      <c r="G6" s="148"/>
      <c r="H6" s="148"/>
      <c r="I6" s="148"/>
      <c r="J6" s="148"/>
      <c r="K6" s="148"/>
      <c r="L6" s="3"/>
      <c r="M6" s="40"/>
    </row>
    <row r="7" spans="1:14" x14ac:dyDescent="0.25">
      <c r="A7" s="3"/>
      <c r="B7" s="148"/>
      <c r="C7" s="148"/>
      <c r="D7" s="148"/>
      <c r="E7" s="148"/>
      <c r="F7" s="148"/>
      <c r="G7" s="148"/>
      <c r="H7" s="148"/>
      <c r="I7" s="148"/>
      <c r="J7" s="148"/>
      <c r="K7" s="148"/>
      <c r="L7" s="3"/>
    </row>
    <row r="8" spans="1:14" x14ac:dyDescent="0.25">
      <c r="A8" s="3"/>
      <c r="B8" s="148"/>
      <c r="C8" s="148"/>
      <c r="D8" s="148"/>
      <c r="E8" s="148"/>
      <c r="F8" s="148"/>
      <c r="G8" s="148"/>
      <c r="H8" s="148"/>
      <c r="I8" s="148"/>
      <c r="J8" s="148"/>
      <c r="K8" s="148"/>
      <c r="L8" s="3"/>
    </row>
    <row r="9" spans="1:14" x14ac:dyDescent="0.25">
      <c r="A9" s="3"/>
      <c r="B9" s="148"/>
      <c r="C9" s="148"/>
      <c r="D9" s="148"/>
      <c r="E9" s="148"/>
      <c r="F9" s="148"/>
      <c r="G9" s="148"/>
      <c r="H9" s="148"/>
      <c r="I9" s="148"/>
      <c r="J9" s="148"/>
      <c r="K9" s="148"/>
      <c r="L9" s="3"/>
    </row>
    <row r="10" spans="1:14" x14ac:dyDescent="0.25">
      <c r="A10" s="3"/>
      <c r="B10" s="148"/>
      <c r="C10" s="148"/>
      <c r="D10" s="148"/>
      <c r="E10" s="148"/>
      <c r="F10" s="148"/>
      <c r="G10" s="148"/>
      <c r="H10" s="148"/>
      <c r="I10" s="148"/>
      <c r="J10" s="148"/>
      <c r="K10" s="148"/>
      <c r="L10" s="3"/>
    </row>
    <row r="11" spans="1:14" ht="12.75" customHeight="1" x14ac:dyDescent="0.25">
      <c r="A11" s="3"/>
      <c r="B11" s="148"/>
      <c r="C11" s="148"/>
      <c r="D11" s="148"/>
      <c r="E11" s="148"/>
      <c r="F11" s="148"/>
      <c r="G11" s="148"/>
      <c r="H11" s="148"/>
      <c r="I11" s="148"/>
      <c r="J11" s="148"/>
      <c r="K11" s="148"/>
      <c r="L11" s="3"/>
    </row>
    <row r="12" spans="1:14" x14ac:dyDescent="0.25">
      <c r="A12" s="3"/>
      <c r="B12" s="148"/>
      <c r="C12" s="148"/>
      <c r="D12" s="148"/>
      <c r="E12" s="148"/>
      <c r="F12" s="148"/>
      <c r="G12" s="148"/>
      <c r="H12" s="148"/>
      <c r="I12" s="148"/>
      <c r="J12" s="148"/>
      <c r="K12" s="148"/>
      <c r="L12" s="3"/>
    </row>
    <row r="13" spans="1:14" x14ac:dyDescent="0.25">
      <c r="A13" s="3"/>
      <c r="B13" s="148"/>
      <c r="C13" s="148"/>
      <c r="D13" s="148"/>
      <c r="E13" s="148"/>
      <c r="F13" s="148"/>
      <c r="G13" s="148"/>
      <c r="H13" s="148"/>
      <c r="I13" s="148"/>
      <c r="J13" s="148"/>
      <c r="K13" s="148"/>
      <c r="L13" s="3"/>
    </row>
    <row r="14" spans="1:14" x14ac:dyDescent="0.25">
      <c r="A14" s="3"/>
      <c r="B14" s="3"/>
      <c r="C14" s="3"/>
      <c r="D14" s="3"/>
      <c r="E14" s="3"/>
      <c r="F14" s="3"/>
      <c r="G14" s="3"/>
      <c r="H14" s="3"/>
      <c r="I14" s="3"/>
      <c r="J14" s="3"/>
      <c r="K14" s="3"/>
      <c r="L14" s="3"/>
    </row>
    <row r="15" spans="1:14" ht="13.8" x14ac:dyDescent="0.25">
      <c r="A15" s="3"/>
      <c r="B15" s="7" t="s">
        <v>76</v>
      </c>
      <c r="C15" s="3"/>
      <c r="D15" s="3"/>
      <c r="E15" s="3"/>
      <c r="F15" s="3"/>
      <c r="G15" s="3"/>
      <c r="H15" s="3"/>
      <c r="I15" s="3"/>
      <c r="J15" s="3"/>
      <c r="K15" s="3"/>
      <c r="L15" s="3"/>
    </row>
    <row r="16" spans="1:14" x14ac:dyDescent="0.25">
      <c r="A16" s="3"/>
      <c r="B16" s="149" t="s">
        <v>77</v>
      </c>
      <c r="C16" s="149"/>
      <c r="D16" s="149"/>
      <c r="E16" s="149"/>
      <c r="F16" s="149"/>
      <c r="G16" s="149"/>
      <c r="H16" s="149"/>
      <c r="I16" s="149"/>
      <c r="J16" s="149"/>
      <c r="K16" s="149"/>
      <c r="L16" s="3"/>
    </row>
    <row r="17" spans="1:12" x14ac:dyDescent="0.25">
      <c r="A17" s="3"/>
      <c r="B17" s="3"/>
      <c r="C17" s="3"/>
      <c r="D17" s="3"/>
      <c r="E17" s="3"/>
      <c r="F17" s="3"/>
      <c r="G17" s="3"/>
      <c r="H17" s="3"/>
      <c r="I17" s="3"/>
      <c r="J17" s="3"/>
      <c r="K17" s="3"/>
      <c r="L17" s="3"/>
    </row>
    <row r="18" spans="1:12" ht="14.4" x14ac:dyDescent="0.3">
      <c r="A18" s="130" t="s">
        <v>78</v>
      </c>
      <c r="B18" s="130"/>
      <c r="C18" s="130"/>
      <c r="D18" s="130"/>
      <c r="E18" s="130"/>
      <c r="F18" s="130"/>
      <c r="G18" s="130"/>
      <c r="H18" s="130"/>
      <c r="I18" s="130"/>
      <c r="J18" s="130"/>
      <c r="K18" s="3"/>
      <c r="L18" s="3"/>
    </row>
    <row r="19" spans="1:12" x14ac:dyDescent="0.25">
      <c r="A19" s="3"/>
      <c r="B19" s="3"/>
      <c r="C19" s="3"/>
      <c r="D19" s="3"/>
      <c r="E19" s="3"/>
      <c r="F19" s="3"/>
      <c r="G19" s="3"/>
      <c r="H19" s="3"/>
      <c r="I19" s="3"/>
      <c r="J19" s="3"/>
      <c r="K19" s="3"/>
      <c r="L19" s="3"/>
    </row>
    <row r="20" spans="1:12" ht="14.4" x14ac:dyDescent="0.3">
      <c r="A20" s="3"/>
      <c r="B20" s="3"/>
      <c r="C20" s="147" t="s">
        <v>79</v>
      </c>
      <c r="D20" s="147"/>
      <c r="E20" s="49">
        <f>VLOOKUP(C20,Paramètres,2,FALSE())</f>
        <v>0</v>
      </c>
      <c r="F20" s="7" t="s">
        <v>80</v>
      </c>
      <c r="G20" s="3"/>
      <c r="H20" s="3"/>
      <c r="I20" s="3"/>
      <c r="J20" s="3"/>
      <c r="K20" s="3"/>
      <c r="L20" s="3"/>
    </row>
    <row r="21" spans="1:12" ht="14.4" x14ac:dyDescent="0.3">
      <c r="A21" s="3"/>
      <c r="B21" s="3"/>
      <c r="C21" s="147" t="s">
        <v>81</v>
      </c>
      <c r="D21" s="147"/>
      <c r="E21" s="49">
        <f>VLOOKUP(C21,Paramètres,2,FALSE())</f>
        <v>5</v>
      </c>
      <c r="F21" s="3"/>
      <c r="G21" s="3"/>
      <c r="H21" s="3"/>
      <c r="I21" s="3"/>
      <c r="J21" s="3"/>
      <c r="K21" s="3"/>
      <c r="L21" s="3"/>
    </row>
    <row r="22" spans="1:12" x14ac:dyDescent="0.25">
      <c r="A22" s="3"/>
      <c r="B22" s="3"/>
      <c r="C22" s="3"/>
      <c r="D22" s="3"/>
      <c r="E22" s="3"/>
      <c r="F22" s="3"/>
      <c r="G22" s="3"/>
      <c r="H22" s="3"/>
      <c r="I22" s="3"/>
      <c r="J22" s="3"/>
      <c r="K22" s="3"/>
      <c r="L22" s="3"/>
    </row>
    <row r="23" spans="1:12" ht="14.4" x14ac:dyDescent="0.3">
      <c r="A23" s="130" t="s">
        <v>82</v>
      </c>
      <c r="B23" s="130"/>
      <c r="C23" s="130"/>
      <c r="D23" s="130"/>
      <c r="E23" s="130"/>
      <c r="F23" s="130"/>
      <c r="G23" s="130"/>
      <c r="H23" s="130"/>
      <c r="I23" s="130"/>
      <c r="J23" s="130"/>
      <c r="K23" s="3"/>
      <c r="L23" s="3"/>
    </row>
    <row r="24" spans="1:12" x14ac:dyDescent="0.25">
      <c r="A24" s="3"/>
      <c r="B24" s="3"/>
      <c r="C24" s="3"/>
      <c r="D24" s="50"/>
      <c r="E24" s="3"/>
      <c r="F24" s="3"/>
      <c r="G24" s="3"/>
      <c r="H24" s="3"/>
      <c r="I24" s="3"/>
      <c r="J24" s="3"/>
      <c r="K24" s="3"/>
      <c r="L24" s="3"/>
    </row>
    <row r="25" spans="1:12" ht="14.4" x14ac:dyDescent="0.3">
      <c r="A25" s="3"/>
      <c r="B25" s="17" t="s">
        <v>83</v>
      </c>
      <c r="C25" s="3"/>
      <c r="D25" s="138"/>
      <c r="E25" s="138"/>
      <c r="F25" s="3"/>
      <c r="G25" s="3"/>
      <c r="H25" s="7" t="s">
        <v>84</v>
      </c>
      <c r="I25" s="3"/>
      <c r="J25" s="31" t="str">
        <f>IF(ISBLANK($D$25),"",VLOOKUP(D25,Paramètres,2,FALSE()))</f>
        <v/>
      </c>
      <c r="K25" s="3"/>
      <c r="L25" s="3"/>
    </row>
    <row r="26" spans="1:12" x14ac:dyDescent="0.25">
      <c r="A26" s="3"/>
      <c r="B26" s="3"/>
      <c r="C26" s="3"/>
      <c r="D26" s="3"/>
      <c r="E26" s="3"/>
      <c r="F26" s="3"/>
      <c r="G26" s="3"/>
      <c r="H26" s="3"/>
      <c r="I26" s="3"/>
      <c r="J26" s="3"/>
      <c r="K26" s="3"/>
      <c r="L26" s="3"/>
    </row>
    <row r="27" spans="1:12" ht="14.4" x14ac:dyDescent="0.3">
      <c r="A27" s="130" t="s">
        <v>70</v>
      </c>
      <c r="B27" s="130"/>
      <c r="C27" s="130"/>
      <c r="D27" s="130"/>
      <c r="E27" s="130"/>
      <c r="F27" s="130"/>
      <c r="G27" s="130"/>
      <c r="H27" s="130"/>
      <c r="I27" s="130"/>
      <c r="J27" s="130"/>
      <c r="K27" s="3"/>
      <c r="L27" s="3"/>
    </row>
    <row r="28" spans="1:12" x14ac:dyDescent="0.25">
      <c r="A28" s="3"/>
      <c r="B28" s="3"/>
      <c r="C28" s="3"/>
      <c r="D28" s="3"/>
      <c r="E28" s="3"/>
      <c r="F28" s="3"/>
      <c r="G28" s="3"/>
      <c r="H28" s="3"/>
      <c r="I28" s="3"/>
      <c r="J28" s="3"/>
      <c r="K28" s="3"/>
      <c r="L28" s="3"/>
    </row>
    <row r="29" spans="1:12" ht="13.8" x14ac:dyDescent="0.25">
      <c r="A29" s="3"/>
      <c r="B29" s="48" t="str">
        <f>IF(N2=0,"Complété","A compléter")</f>
        <v>A compléter</v>
      </c>
      <c r="C29" s="7"/>
      <c r="D29" s="7" t="str">
        <f>"Il reste "&amp;N2&amp;" zone obligatoire à renseigner."</f>
        <v>Il reste 1 zone obligatoire à renseigner.</v>
      </c>
      <c r="E29" s="3"/>
      <c r="F29" s="3"/>
      <c r="G29" s="3"/>
      <c r="H29" s="3"/>
      <c r="I29" s="3"/>
      <c r="J29" s="3"/>
      <c r="K29" s="3"/>
      <c r="L29" s="3"/>
    </row>
    <row r="30" spans="1:12" x14ac:dyDescent="0.25">
      <c r="A30" s="3"/>
      <c r="B30" s="3"/>
      <c r="C30" s="3"/>
      <c r="D30" s="3"/>
      <c r="E30" s="3"/>
      <c r="F30" s="3"/>
      <c r="G30" s="3"/>
      <c r="H30" s="3"/>
      <c r="I30" s="3"/>
      <c r="J30" s="3"/>
      <c r="K30" s="3"/>
      <c r="L30" s="3"/>
    </row>
    <row r="31" spans="1:12" ht="13.8" x14ac:dyDescent="0.25">
      <c r="A31" s="3"/>
      <c r="B31" s="3"/>
      <c r="C31" s="3"/>
      <c r="D31" s="3"/>
      <c r="E31" s="3"/>
      <c r="F31" s="3"/>
      <c r="G31" s="3"/>
      <c r="H31" s="3"/>
      <c r="I31" s="3"/>
      <c r="J31" s="3"/>
      <c r="K31" s="145" t="s">
        <v>71</v>
      </c>
      <c r="L31" s="145"/>
    </row>
    <row r="32" spans="1:12" x14ac:dyDescent="0.25">
      <c r="A32" s="3"/>
      <c r="B32" s="3"/>
      <c r="C32" s="3"/>
      <c r="D32" s="3"/>
      <c r="E32" s="3"/>
      <c r="F32" s="3"/>
      <c r="G32" s="3"/>
      <c r="H32" s="3"/>
      <c r="I32" s="3"/>
      <c r="J32" s="3"/>
      <c r="K32" s="3"/>
      <c r="L32" s="3"/>
    </row>
  </sheetData>
  <sheetProtection algorithmName="SHA-512" hashValue="icD0VuMITiKy88Msd5ju3w7r6+RHec7xmGb1oW2jNzbfPFl67qy8u0zaIOzmKDkVO12v6NZEwHw1yMtOk6CCpA==" saltValue="YlZNkKVhJSGggd4E4/34pQ==" spinCount="100000" sheet="1" objects="1" scenarios="1"/>
  <mergeCells count="12">
    <mergeCell ref="K1:L1"/>
    <mergeCell ref="A2:D2"/>
    <mergeCell ref="A4:J4"/>
    <mergeCell ref="B6:K13"/>
    <mergeCell ref="B16:K16"/>
    <mergeCell ref="A27:J27"/>
    <mergeCell ref="K31:L31"/>
    <mergeCell ref="A18:J18"/>
    <mergeCell ref="C20:D20"/>
    <mergeCell ref="C21:D21"/>
    <mergeCell ref="A23:J23"/>
    <mergeCell ref="D25:E25"/>
  </mergeCells>
  <conditionalFormatting sqref="B29">
    <cfRule type="expression" dxfId="2" priority="2">
      <formula>IF($B$29="Complété",1,0)</formula>
    </cfRule>
  </conditionalFormatting>
  <dataValidations count="1">
    <dataValidation type="list" allowBlank="1" showInputMessage="1" showErrorMessage="1" sqref="D25:E25" xr:uid="{00000000-0002-0000-0200-000000000000}">
      <formula1>"Option de base,Option +"</formula1>
      <formula2>0</formula2>
    </dataValidation>
  </dataValidations>
  <hyperlinks>
    <hyperlink ref="K1" location="Sommaire!C32" display="Revenir au sommaire" xr:uid="{00000000-0004-0000-0200-000000000000}"/>
    <hyperlink ref="B16" r:id="rId1" xr:uid="{00000000-0004-0000-0200-000001000000}"/>
    <hyperlink ref="K31" location="Cotisation!D14" display="Rubrique suivante" xr:uid="{00000000-0004-0000-0200-000002000000}"/>
  </hyperlinks>
  <pageMargins left="0.78749999999999998" right="0.78749999999999998" top="1.0249999999999999" bottom="1.0249999999999999" header="0.78749999999999998" footer="0.78749999999999998"/>
  <pageSetup paperSize="9" orientation="portrait" horizontalDpi="300" verticalDpi="300"/>
  <headerFooter>
    <oddHeader>&amp;C&amp;A</oddHeader>
    <oddFooter>&amp;L&amp;1#&amp;"Tahoma,Normal"&amp;9&amp;Kcf022bC2 – Usage restreint&amp;CPage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1"/>
  <sheetViews>
    <sheetView tabSelected="1" topLeftCell="A4" zoomScaleNormal="100" workbookViewId="0">
      <selection activeCell="B12" sqref="B12:D12"/>
    </sheetView>
  </sheetViews>
  <sheetFormatPr baseColWidth="10" defaultColWidth="11.5546875" defaultRowHeight="13.2" x14ac:dyDescent="0.25"/>
  <cols>
    <col min="1" max="1" width="5.109375" style="2" customWidth="1"/>
    <col min="2" max="2" width="16.109375" style="2" customWidth="1"/>
    <col min="3" max="3" width="11.5546875" style="2"/>
    <col min="4" max="4" width="15.6640625" style="2" customWidth="1"/>
    <col min="5" max="5" width="11.5546875" style="2"/>
    <col min="6" max="7" width="14.33203125" style="2" customWidth="1"/>
    <col min="8" max="8" width="12.5546875" style="2" customWidth="1"/>
    <col min="9" max="9" width="14" style="2" customWidth="1"/>
    <col min="10" max="10" width="11.5546875" style="2"/>
    <col min="11" max="14" width="11.5546875" style="2" hidden="1"/>
    <col min="15" max="16384" width="11.5546875" style="2"/>
  </cols>
  <sheetData>
    <row r="1" spans="1:12" ht="13.8" x14ac:dyDescent="0.25">
      <c r="A1" s="3"/>
      <c r="B1" s="3"/>
      <c r="C1" s="3"/>
      <c r="D1" s="3"/>
      <c r="E1" s="3"/>
      <c r="F1" s="3"/>
      <c r="G1" s="3"/>
      <c r="H1" s="3"/>
      <c r="I1" s="145" t="s">
        <v>39</v>
      </c>
      <c r="J1" s="145"/>
      <c r="K1" s="2" t="s">
        <v>85</v>
      </c>
      <c r="L1" s="2" t="str">
        <f>Sommaire!M26</f>
        <v>A compléter</v>
      </c>
    </row>
    <row r="2" spans="1:12" ht="28.8" x14ac:dyDescent="0.55000000000000004">
      <c r="A2" s="156" t="s">
        <v>86</v>
      </c>
      <c r="B2" s="156"/>
      <c r="C2" s="156"/>
      <c r="D2" s="156"/>
      <c r="E2" s="3"/>
      <c r="F2" s="3"/>
      <c r="G2" s="3"/>
      <c r="H2" s="3"/>
      <c r="I2" s="3"/>
      <c r="J2" s="3"/>
    </row>
    <row r="3" spans="1:12" x14ac:dyDescent="0.25">
      <c r="A3" s="3"/>
      <c r="B3" s="3"/>
      <c r="C3" s="3"/>
      <c r="D3" s="3"/>
      <c r="E3" s="3"/>
      <c r="F3" s="3"/>
      <c r="G3" s="3"/>
      <c r="H3" s="3"/>
      <c r="I3" s="3"/>
      <c r="J3" s="3"/>
      <c r="K3" s="2" t="s">
        <v>87</v>
      </c>
      <c r="L3" s="2">
        <f>K15</f>
        <v>0</v>
      </c>
    </row>
    <row r="4" spans="1:12" ht="14.4" x14ac:dyDescent="0.3">
      <c r="A4" s="130" t="s">
        <v>88</v>
      </c>
      <c r="B4" s="130"/>
      <c r="C4" s="130"/>
      <c r="D4" s="130"/>
      <c r="E4" s="130"/>
      <c r="F4" s="130"/>
      <c r="G4" s="130"/>
      <c r="H4" s="3"/>
      <c r="I4" s="3"/>
      <c r="J4" s="3"/>
      <c r="K4" s="40"/>
    </row>
    <row r="5" spans="1:12" x14ac:dyDescent="0.25">
      <c r="A5" s="3"/>
      <c r="B5" s="3"/>
      <c r="C5" s="3"/>
      <c r="D5" s="3"/>
      <c r="E5" s="3"/>
      <c r="F5" s="3"/>
      <c r="G5" s="3"/>
      <c r="H5" s="3"/>
      <c r="I5" s="3"/>
      <c r="J5" s="3"/>
    </row>
    <row r="6" spans="1:12" x14ac:dyDescent="0.25">
      <c r="A6" s="3"/>
      <c r="B6" s="3" t="s">
        <v>89</v>
      </c>
      <c r="C6" s="3"/>
      <c r="D6" s="3"/>
      <c r="E6" s="3"/>
      <c r="F6" s="3"/>
      <c r="G6" s="3"/>
      <c r="H6" s="3"/>
      <c r="I6" s="3"/>
      <c r="J6" s="3"/>
    </row>
    <row r="7" spans="1:12" x14ac:dyDescent="0.25">
      <c r="A7" s="3"/>
      <c r="B7" s="3"/>
      <c r="C7" s="3"/>
      <c r="D7" s="3"/>
      <c r="E7" s="3"/>
      <c r="F7" s="3"/>
      <c r="G7" s="3"/>
      <c r="H7" s="3"/>
      <c r="I7" s="3"/>
      <c r="J7" s="3"/>
    </row>
    <row r="8" spans="1:12" ht="14.4" x14ac:dyDescent="0.25">
      <c r="A8" s="3"/>
      <c r="B8" s="3"/>
      <c r="C8" s="3"/>
      <c r="D8" s="3"/>
      <c r="E8" s="51" t="s">
        <v>90</v>
      </c>
      <c r="F8" s="52" t="s">
        <v>91</v>
      </c>
      <c r="G8" s="52" t="s">
        <v>92</v>
      </c>
      <c r="H8" s="3"/>
      <c r="I8" s="3"/>
      <c r="J8" s="3"/>
    </row>
    <row r="9" spans="1:12" ht="14.4" x14ac:dyDescent="0.3">
      <c r="A9" s="3"/>
      <c r="B9" s="154" t="s">
        <v>93</v>
      </c>
      <c r="C9" s="154"/>
      <c r="D9" s="154"/>
      <c r="E9" s="53">
        <f>F9+G9</f>
        <v>300</v>
      </c>
      <c r="F9" s="54">
        <f>VLOOKUP("Cotis. Adulte chèque 1",Paramètres,2,FALSE())</f>
        <v>150</v>
      </c>
      <c r="G9" s="54">
        <f>VLOOKUP("Cotis. Adulte chèque 2",Paramètres,2,FALSE())</f>
        <v>150</v>
      </c>
      <c r="H9" s="3"/>
      <c r="I9" s="3"/>
      <c r="J9" s="3"/>
    </row>
    <row r="10" spans="1:12" ht="14.4" x14ac:dyDescent="0.3">
      <c r="A10" s="3"/>
      <c r="B10" s="154" t="s">
        <v>94</v>
      </c>
      <c r="C10" s="154"/>
      <c r="D10" s="154"/>
      <c r="E10" s="53">
        <f>F10+G10</f>
        <v>200</v>
      </c>
      <c r="F10" s="54">
        <f>VLOOKUP("Cotis. etudiant chèque 1",Paramètres,2,FALSE())</f>
        <v>100</v>
      </c>
      <c r="G10" s="54">
        <f>VLOOKUP("Cotis. Etudiant chèque 2",Paramètres,2,FALSE())</f>
        <v>100</v>
      </c>
      <c r="H10" s="3"/>
      <c r="I10" s="3"/>
      <c r="J10" s="3"/>
    </row>
    <row r="11" spans="1:12" ht="14.4" x14ac:dyDescent="0.3">
      <c r="A11" s="3"/>
      <c r="B11" s="154" t="s">
        <v>267</v>
      </c>
      <c r="C11" s="154"/>
      <c r="D11" s="154"/>
      <c r="E11" s="53">
        <f>F11+G11</f>
        <v>280</v>
      </c>
      <c r="F11" s="54">
        <f>VLOOKUP("Cotis. Réduit 1 chèque 1",Paramètres,2,FALSE())</f>
        <v>140</v>
      </c>
      <c r="G11" s="54">
        <f>VLOOKUP("Cotis. Réduit 1 chèque 2",Paramètres,2,FALSE())</f>
        <v>140</v>
      </c>
      <c r="H11" s="3"/>
      <c r="I11" s="3"/>
      <c r="J11" s="3"/>
    </row>
    <row r="12" spans="1:12" ht="14.4" x14ac:dyDescent="0.3">
      <c r="A12" s="3"/>
      <c r="B12" s="154" t="s">
        <v>95</v>
      </c>
      <c r="C12" s="154"/>
      <c r="D12" s="154"/>
      <c r="E12" s="53">
        <f>F12+G12</f>
        <v>250</v>
      </c>
      <c r="F12" s="54">
        <f>VLOOKUP("Cotis. Réduit 2 chèque 1",Paramètres,2,FALSE())</f>
        <v>125</v>
      </c>
      <c r="G12" s="54">
        <f>VLOOKUP("Cotis. Réduit 2 chèque 2",Paramètres,2,FALSE())</f>
        <v>125</v>
      </c>
      <c r="H12" s="3"/>
      <c r="I12" s="3"/>
      <c r="J12" s="3"/>
    </row>
    <row r="13" spans="1:12" ht="14.4" x14ac:dyDescent="0.3">
      <c r="A13" s="3"/>
      <c r="B13" s="154" t="s">
        <v>96</v>
      </c>
      <c r="C13" s="154"/>
      <c r="D13" s="154"/>
      <c r="E13" s="53">
        <f>F13+G13</f>
        <v>235</v>
      </c>
      <c r="F13" s="54">
        <f>VLOOKUP("Cotis. Réduit 3 chèque 1",Paramètres,2,FALSE())</f>
        <v>120</v>
      </c>
      <c r="G13" s="54">
        <f>VLOOKUP("Cotis. Réduit 3 chèque 2",Paramètres,2,FALSE())</f>
        <v>115</v>
      </c>
      <c r="H13" s="3"/>
      <c r="I13" s="3"/>
      <c r="J13" s="3"/>
    </row>
    <row r="14" spans="1:12" x14ac:dyDescent="0.25">
      <c r="A14" s="3"/>
      <c r="B14" s="3"/>
      <c r="C14" s="3"/>
      <c r="D14" s="3"/>
      <c r="E14" s="3"/>
      <c r="F14" s="3"/>
      <c r="G14" s="3"/>
      <c r="H14" s="3"/>
      <c r="I14" s="3"/>
      <c r="J14" s="3"/>
    </row>
    <row r="15" spans="1:12" ht="14.4" x14ac:dyDescent="0.3">
      <c r="A15" s="3"/>
      <c r="B15" s="3"/>
      <c r="C15" s="17" t="s">
        <v>97</v>
      </c>
      <c r="D15" s="138" t="s">
        <v>267</v>
      </c>
      <c r="E15" s="138"/>
      <c r="F15" s="138"/>
      <c r="G15" s="3"/>
      <c r="H15" s="3"/>
      <c r="I15" s="49">
        <f>IF(ISBLANK(D15),0,VLOOKUP(D15,B9:E13,4,FALSE()) - IF(COUNTIF(E18,"Oui"),20,0) - IF(COUNTIF(Sommaire!J22,"Oui"),Admin!C24,0))</f>
        <v>280</v>
      </c>
      <c r="J15" s="3"/>
      <c r="K15" s="2">
        <f>IF(ISBLANK(D15),1,0)</f>
        <v>0</v>
      </c>
    </row>
    <row r="16" spans="1:12" ht="13.8" x14ac:dyDescent="0.25">
      <c r="A16" s="3"/>
      <c r="B16" s="3"/>
      <c r="C16" s="17"/>
      <c r="D16" s="17"/>
      <c r="E16" s="17"/>
      <c r="F16" s="17"/>
      <c r="G16" s="17"/>
      <c r="H16" s="17"/>
      <c r="I16" s="17"/>
      <c r="J16" s="17"/>
    </row>
    <row r="17" spans="1:14" ht="13.8" x14ac:dyDescent="0.25">
      <c r="A17" s="3"/>
      <c r="B17" s="55" t="s">
        <v>98</v>
      </c>
      <c r="C17" s="17"/>
      <c r="D17" s="17"/>
      <c r="E17" s="17"/>
      <c r="F17" s="17"/>
      <c r="G17" s="17"/>
      <c r="H17" s="17"/>
      <c r="I17" s="17"/>
      <c r="J17" s="17"/>
    </row>
    <row r="18" spans="1:14" ht="13.8" x14ac:dyDescent="0.25">
      <c r="A18" s="3"/>
      <c r="B18" s="3" t="s">
        <v>99</v>
      </c>
      <c r="C18" s="17"/>
      <c r="D18" s="17"/>
      <c r="E18" s="56" t="s">
        <v>100</v>
      </c>
      <c r="F18" s="17"/>
      <c r="G18" s="17"/>
      <c r="H18" s="17"/>
      <c r="I18" s="17"/>
      <c r="J18" s="17"/>
    </row>
    <row r="19" spans="1:14" ht="13.8" x14ac:dyDescent="0.25">
      <c r="A19" s="3"/>
      <c r="B19" s="3" t="s">
        <v>101</v>
      </c>
      <c r="C19" s="17"/>
      <c r="D19" s="17"/>
      <c r="E19" s="155"/>
      <c r="F19" s="155"/>
      <c r="G19" s="155"/>
      <c r="H19" s="17"/>
      <c r="I19" s="17"/>
      <c r="J19" s="17"/>
    </row>
    <row r="20" spans="1:14" ht="13.8" x14ac:dyDescent="0.25">
      <c r="A20" s="3"/>
      <c r="B20" s="3"/>
      <c r="C20" s="17"/>
      <c r="D20" s="17"/>
      <c r="E20" s="17"/>
      <c r="F20" s="17"/>
      <c r="G20" s="17"/>
      <c r="H20" s="17"/>
      <c r="I20" s="17"/>
      <c r="J20" s="17"/>
    </row>
    <row r="21" spans="1:14" x14ac:dyDescent="0.25">
      <c r="A21" s="3"/>
      <c r="B21" s="3" t="s">
        <v>102</v>
      </c>
      <c r="C21" s="3"/>
      <c r="D21" s="3"/>
      <c r="E21" s="3"/>
      <c r="F21" s="57" t="s">
        <v>100</v>
      </c>
      <c r="G21" s="3"/>
      <c r="H21" s="3"/>
      <c r="I21" s="3"/>
      <c r="J21" s="3"/>
      <c r="K21" s="2">
        <f>IF(ISBLANK(F21),1,0)</f>
        <v>0</v>
      </c>
    </row>
    <row r="22" spans="1:14" x14ac:dyDescent="0.25">
      <c r="A22" s="3"/>
      <c r="B22" s="3"/>
      <c r="C22" s="3"/>
      <c r="D22" s="3"/>
      <c r="E22" s="3"/>
      <c r="F22" s="3"/>
      <c r="G22" s="3"/>
      <c r="H22" s="3"/>
      <c r="I22" s="3"/>
      <c r="J22" s="3"/>
    </row>
    <row r="23" spans="1:14" ht="14.4" x14ac:dyDescent="0.3">
      <c r="A23" s="130" t="s">
        <v>103</v>
      </c>
      <c r="B23" s="130"/>
      <c r="C23" s="130"/>
      <c r="D23" s="130"/>
      <c r="E23" s="130"/>
      <c r="F23" s="130"/>
      <c r="G23" s="130"/>
      <c r="H23" s="3"/>
      <c r="I23" s="3"/>
      <c r="J23" s="3"/>
    </row>
    <row r="24" spans="1:14" x14ac:dyDescent="0.25">
      <c r="A24" s="3"/>
      <c r="B24" s="116" t="s">
        <v>258</v>
      </c>
      <c r="C24" s="3"/>
      <c r="D24" s="3"/>
      <c r="E24" s="3"/>
      <c r="F24" s="3"/>
      <c r="G24" s="3"/>
      <c r="H24" s="3"/>
      <c r="I24" s="3"/>
      <c r="J24" s="3"/>
      <c r="M24" s="58" t="s">
        <v>104</v>
      </c>
      <c r="N24" s="58" t="s">
        <v>105</v>
      </c>
    </row>
    <row r="25" spans="1:14" x14ac:dyDescent="0.25">
      <c r="A25" s="3"/>
      <c r="B25" s="115" t="s">
        <v>265</v>
      </c>
      <c r="C25" s="3"/>
      <c r="D25" s="3"/>
      <c r="E25" s="3"/>
      <c r="F25" s="3"/>
      <c r="G25" s="3"/>
      <c r="H25" s="3"/>
      <c r="I25" s="3"/>
      <c r="J25" s="3"/>
      <c r="M25" s="58"/>
      <c r="N25" s="58"/>
    </row>
    <row r="26" spans="1:14" x14ac:dyDescent="0.25">
      <c r="A26" s="3"/>
      <c r="B26" s="3"/>
      <c r="C26" s="3"/>
      <c r="D26" s="3"/>
      <c r="E26" s="3"/>
      <c r="F26" s="3"/>
      <c r="G26" s="3"/>
      <c r="H26" s="3"/>
      <c r="I26" s="3"/>
      <c r="J26" s="3"/>
      <c r="M26" s="58"/>
      <c r="N26" s="58"/>
    </row>
    <row r="27" spans="1:14" ht="14.4" x14ac:dyDescent="0.25">
      <c r="A27" s="3"/>
      <c r="B27" s="3"/>
      <c r="C27" s="3"/>
      <c r="D27" s="3"/>
      <c r="E27" s="60" t="s">
        <v>90</v>
      </c>
      <c r="F27" s="61" t="s">
        <v>106</v>
      </c>
      <c r="G27" s="3"/>
      <c r="H27" s="3"/>
      <c r="I27" s="3"/>
      <c r="J27" s="3"/>
      <c r="K27" s="2" t="s">
        <v>107</v>
      </c>
      <c r="L27" s="2">
        <f>SUM(L28:L29)+K21</f>
        <v>2</v>
      </c>
      <c r="M27" s="58"/>
      <c r="N27" s="58"/>
    </row>
    <row r="28" spans="1:14" ht="14.4" x14ac:dyDescent="0.3">
      <c r="A28" s="3"/>
      <c r="B28" s="153" t="s">
        <v>108</v>
      </c>
      <c r="C28" s="153"/>
      <c r="D28" s="153"/>
      <c r="E28" s="62">
        <v>50</v>
      </c>
      <c r="F28" s="63"/>
      <c r="G28" s="3"/>
      <c r="H28" s="3"/>
      <c r="I28" s="64">
        <f>E28*F28</f>
        <v>0</v>
      </c>
      <c r="J28" s="3"/>
      <c r="K28" s="2" t="s">
        <v>109</v>
      </c>
      <c r="L28" s="2">
        <f>IF(ISBLANK($F28),1,0)</f>
        <v>1</v>
      </c>
      <c r="M28" s="58">
        <f>E28*F28</f>
        <v>0</v>
      </c>
      <c r="N28" s="65"/>
    </row>
    <row r="29" spans="1:14" ht="14.4" x14ac:dyDescent="0.3">
      <c r="A29" s="3"/>
      <c r="B29" s="153" t="s">
        <v>110</v>
      </c>
      <c r="C29" s="153"/>
      <c r="D29" s="153"/>
      <c r="E29" s="62">
        <v>20</v>
      </c>
      <c r="F29" s="63"/>
      <c r="G29" s="3"/>
      <c r="H29" s="3"/>
      <c r="I29" s="64">
        <f>E29*F29</f>
        <v>0</v>
      </c>
      <c r="J29" s="3"/>
      <c r="K29" s="2" t="s">
        <v>110</v>
      </c>
      <c r="L29" s="2">
        <f>IF(ISBLANK($F29),1,0)</f>
        <v>1</v>
      </c>
      <c r="M29" s="58">
        <f>E29*F29</f>
        <v>0</v>
      </c>
      <c r="N29" s="58"/>
    </row>
    <row r="30" spans="1:14" x14ac:dyDescent="0.25">
      <c r="A30" s="3"/>
      <c r="B30" s="3"/>
      <c r="C30" s="3"/>
      <c r="D30" s="3"/>
      <c r="E30" s="3"/>
      <c r="F30" s="3"/>
      <c r="G30" s="3"/>
      <c r="H30" s="3"/>
      <c r="I30" s="3"/>
      <c r="J30" s="3"/>
      <c r="K30" s="2" t="s">
        <v>111</v>
      </c>
      <c r="M30" s="58">
        <f>SUM(M28:M29)</f>
        <v>0</v>
      </c>
      <c r="N30" s="65">
        <f>E28*F28</f>
        <v>0</v>
      </c>
    </row>
    <row r="31" spans="1:14" x14ac:dyDescent="0.25">
      <c r="A31" s="3"/>
      <c r="B31" s="3"/>
      <c r="C31" s="3"/>
      <c r="D31" s="3"/>
      <c r="E31" s="3"/>
      <c r="F31" s="3"/>
      <c r="G31" s="3"/>
      <c r="H31" s="3"/>
      <c r="I31" s="3"/>
      <c r="J31" s="3"/>
      <c r="K31" s="2" t="s">
        <v>112</v>
      </c>
      <c r="M31" s="58">
        <f>SUMPRODUCT(E28:E29,F28:F29)-M30</f>
        <v>0</v>
      </c>
      <c r="N31" s="65">
        <f>E29*F29</f>
        <v>0</v>
      </c>
    </row>
    <row r="32" spans="1:14" ht="14.4" x14ac:dyDescent="0.3">
      <c r="A32" s="3"/>
      <c r="B32" s="3"/>
      <c r="C32" s="131" t="s">
        <v>113</v>
      </c>
      <c r="D32" s="131"/>
      <c r="E32" s="3"/>
      <c r="F32" s="152" t="str">
        <f>IF(ISBLANK(Coordonnées!$F$35),"Aucun groupe indiqué",Coordonnées!$F$35)</f>
        <v>Aucun groupe indiqué</v>
      </c>
      <c r="G32" s="152"/>
      <c r="H32" s="3"/>
      <c r="I32" s="66" t="str">
        <f>IF(F32="Epée Adultes","Tarif réduit","Pas de réduction")</f>
        <v>Pas de réduction</v>
      </c>
      <c r="J32" s="3"/>
      <c r="M32" s="58">
        <f>IF(I32="Tarif réduit",SUMPRODUCT(E28:E28,F28:F28),-1000)</f>
        <v>-1000</v>
      </c>
      <c r="N32" s="58">
        <f>IF(I32="Tarif réduit",-1000,N30)</f>
        <v>0</v>
      </c>
    </row>
    <row r="33" spans="1:14" ht="14.4" x14ac:dyDescent="0.3">
      <c r="A33" s="3"/>
      <c r="B33" s="3"/>
      <c r="C33" s="151" t="s">
        <v>114</v>
      </c>
      <c r="D33" s="151"/>
      <c r="E33" s="151"/>
      <c r="F33" s="152" t="str">
        <f>IF(ISBLANK(Coordonnées!$E$33),"Donnée non communiquée",Coordonnées!$E$33)</f>
        <v>Donnée non communiquée</v>
      </c>
      <c r="G33" s="152"/>
      <c r="H33" s="3"/>
      <c r="I33" s="66" t="str">
        <f>IF(F33=0,"Tarif réduit","Pas de réduction")</f>
        <v>Pas de réduction</v>
      </c>
      <c r="J33" s="3"/>
      <c r="M33" s="58">
        <f>IF(I33="Tarif réduit",MIN(M32,25),M32)+M31</f>
        <v>-1000</v>
      </c>
      <c r="N33" s="58">
        <f>IF(I33="Tarif réduit",MIN(30,N32),N32)+N31</f>
        <v>0</v>
      </c>
    </row>
    <row r="34" spans="1:14" x14ac:dyDescent="0.25">
      <c r="A34" s="3"/>
      <c r="B34" s="3"/>
      <c r="C34" s="8"/>
      <c r="D34" s="8"/>
      <c r="E34" s="3"/>
      <c r="F34" s="3"/>
      <c r="G34" s="3"/>
      <c r="H34" s="3"/>
      <c r="I34" s="3"/>
      <c r="J34" s="3"/>
    </row>
    <row r="35" spans="1:14" x14ac:dyDescent="0.25">
      <c r="A35" s="3"/>
      <c r="B35" s="39"/>
      <c r="C35" s="8"/>
      <c r="D35" s="8"/>
      <c r="E35" s="3"/>
      <c r="F35" s="3"/>
      <c r="G35" s="3"/>
      <c r="H35" s="3"/>
      <c r="I35" s="3"/>
      <c r="J35" s="3"/>
    </row>
    <row r="36" spans="1:14" x14ac:dyDescent="0.25">
      <c r="A36" s="3"/>
      <c r="B36" s="39"/>
      <c r="C36" s="8"/>
      <c r="D36" s="8"/>
      <c r="E36" s="3"/>
      <c r="F36" s="3"/>
      <c r="G36" s="3"/>
      <c r="H36" s="3"/>
      <c r="I36" s="3"/>
      <c r="J36" s="3"/>
    </row>
    <row r="37" spans="1:14" x14ac:dyDescent="0.25">
      <c r="A37" s="3"/>
      <c r="B37" s="3"/>
      <c r="C37" s="8"/>
      <c r="D37" s="8"/>
      <c r="E37" s="3"/>
      <c r="F37" s="3"/>
      <c r="G37" s="3"/>
      <c r="H37" s="3"/>
      <c r="I37" s="3"/>
      <c r="J37" s="3"/>
    </row>
    <row r="38" spans="1:14" ht="14.4" x14ac:dyDescent="0.3">
      <c r="A38" s="3"/>
      <c r="B38" s="147" t="s">
        <v>115</v>
      </c>
      <c r="C38" s="147"/>
      <c r="D38" s="147"/>
      <c r="E38" s="3"/>
      <c r="F38" s="3"/>
      <c r="G38" s="3"/>
      <c r="H38" s="3"/>
      <c r="I38" s="49">
        <f>MAX(M33,N33)</f>
        <v>0</v>
      </c>
      <c r="J38" s="3"/>
    </row>
    <row r="39" spans="1:14" x14ac:dyDescent="0.25">
      <c r="A39" s="3"/>
      <c r="B39" s="3"/>
      <c r="C39" s="3"/>
      <c r="D39" s="3"/>
      <c r="E39" s="3"/>
      <c r="F39" s="3"/>
      <c r="G39" s="3"/>
      <c r="H39" s="3"/>
      <c r="I39" s="3"/>
      <c r="J39" s="3"/>
    </row>
    <row r="40" spans="1:14" ht="14.4" x14ac:dyDescent="0.3">
      <c r="A40" s="3"/>
      <c r="B40" s="147" t="s">
        <v>116</v>
      </c>
      <c r="C40" s="147"/>
      <c r="D40" s="147"/>
      <c r="E40" s="3"/>
      <c r="F40" s="3"/>
      <c r="G40" s="3"/>
      <c r="H40" s="3"/>
      <c r="I40" s="49">
        <f>IF(MAX(M33,N33)=0,0,IF(SUMPRODUCT(E28:E29,F28:F29)&gt;=40,200,100))</f>
        <v>0</v>
      </c>
      <c r="J40" s="3"/>
    </row>
    <row r="41" spans="1:14" x14ac:dyDescent="0.25">
      <c r="A41" s="3"/>
      <c r="B41" s="3"/>
      <c r="C41" s="3"/>
      <c r="D41" s="3"/>
      <c r="E41" s="3"/>
      <c r="F41" s="3"/>
      <c r="G41" s="3"/>
      <c r="H41" s="3"/>
      <c r="I41" s="3"/>
      <c r="J41" s="3"/>
    </row>
    <row r="42" spans="1:14" ht="14.4" x14ac:dyDescent="0.3">
      <c r="A42" s="130" t="s">
        <v>117</v>
      </c>
      <c r="B42" s="130"/>
      <c r="C42" s="130"/>
      <c r="D42" s="130"/>
      <c r="E42" s="130"/>
      <c r="F42" s="130"/>
      <c r="G42" s="130"/>
      <c r="H42" s="3"/>
      <c r="I42" s="3"/>
      <c r="J42" s="3"/>
    </row>
    <row r="43" spans="1:14" x14ac:dyDescent="0.25">
      <c r="A43" s="3"/>
      <c r="B43" s="3"/>
      <c r="C43" s="3"/>
      <c r="D43" s="3"/>
      <c r="E43" s="3"/>
      <c r="F43" s="3"/>
      <c r="G43" s="3"/>
      <c r="H43" s="3"/>
      <c r="I43" s="3"/>
      <c r="J43" s="3"/>
    </row>
    <row r="44" spans="1:14" ht="12.75" customHeight="1" x14ac:dyDescent="0.25">
      <c r="A44" s="3"/>
      <c r="B44" s="150" t="s">
        <v>266</v>
      </c>
      <c r="C44" s="150"/>
      <c r="D44" s="150"/>
      <c r="E44" s="150"/>
      <c r="F44" s="150"/>
      <c r="G44" s="150"/>
      <c r="H44" s="150"/>
      <c r="I44" s="150"/>
      <c r="J44" s="3"/>
    </row>
    <row r="45" spans="1:14" x14ac:dyDescent="0.25">
      <c r="A45" s="3"/>
      <c r="B45" s="150"/>
      <c r="C45" s="150"/>
      <c r="D45" s="150"/>
      <c r="E45" s="150"/>
      <c r="F45" s="150"/>
      <c r="G45" s="150"/>
      <c r="H45" s="150"/>
      <c r="I45" s="150"/>
      <c r="J45" s="3"/>
    </row>
    <row r="46" spans="1:14" x14ac:dyDescent="0.25">
      <c r="A46" s="3"/>
      <c r="B46" s="150"/>
      <c r="C46" s="150"/>
      <c r="D46" s="150"/>
      <c r="E46" s="150"/>
      <c r="F46" s="150"/>
      <c r="G46" s="150"/>
      <c r="H46" s="150"/>
      <c r="I46" s="150"/>
      <c r="J46" s="3"/>
    </row>
    <row r="47" spans="1:14" x14ac:dyDescent="0.25">
      <c r="A47" s="3"/>
      <c r="B47" s="150"/>
      <c r="C47" s="150"/>
      <c r="D47" s="150"/>
      <c r="E47" s="150"/>
      <c r="F47" s="150"/>
      <c r="G47" s="150"/>
      <c r="H47" s="150"/>
      <c r="I47" s="150"/>
      <c r="J47" s="3"/>
    </row>
    <row r="48" spans="1:14" x14ac:dyDescent="0.25">
      <c r="A48" s="3"/>
      <c r="B48" s="150"/>
      <c r="C48" s="150"/>
      <c r="D48" s="150"/>
      <c r="E48" s="150"/>
      <c r="F48" s="150"/>
      <c r="G48" s="150"/>
      <c r="H48" s="150"/>
      <c r="I48" s="150"/>
      <c r="J48" s="3"/>
    </row>
    <row r="49" spans="1:10" x14ac:dyDescent="0.25">
      <c r="A49" s="3"/>
      <c r="B49" s="150"/>
      <c r="C49" s="150"/>
      <c r="D49" s="150"/>
      <c r="E49" s="150"/>
      <c r="F49" s="150"/>
      <c r="G49" s="150"/>
      <c r="H49" s="150"/>
      <c r="I49" s="150"/>
      <c r="J49" s="3"/>
    </row>
    <row r="50" spans="1:10" x14ac:dyDescent="0.25">
      <c r="A50" s="3"/>
      <c r="B50" s="150"/>
      <c r="C50" s="150"/>
      <c r="D50" s="150"/>
      <c r="E50" s="150"/>
      <c r="F50" s="150"/>
      <c r="G50" s="150"/>
      <c r="H50" s="150"/>
      <c r="I50" s="150"/>
      <c r="J50" s="3"/>
    </row>
    <row r="51" spans="1:10" x14ac:dyDescent="0.25">
      <c r="A51" s="3"/>
      <c r="B51" s="150"/>
      <c r="C51" s="150"/>
      <c r="D51" s="150"/>
      <c r="E51" s="150"/>
      <c r="F51" s="150"/>
      <c r="G51" s="150"/>
      <c r="H51" s="150"/>
      <c r="I51" s="150"/>
      <c r="J51" s="3"/>
    </row>
    <row r="52" spans="1:10" x14ac:dyDescent="0.25">
      <c r="A52" s="3"/>
      <c r="B52" s="150"/>
      <c r="C52" s="150"/>
      <c r="D52" s="150"/>
      <c r="E52" s="150"/>
      <c r="F52" s="150"/>
      <c r="G52" s="150"/>
      <c r="H52" s="150"/>
      <c r="I52" s="150"/>
      <c r="J52" s="3"/>
    </row>
    <row r="53" spans="1:10" x14ac:dyDescent="0.25">
      <c r="A53" s="3"/>
      <c r="B53" s="150"/>
      <c r="C53" s="150"/>
      <c r="D53" s="150"/>
      <c r="E53" s="150"/>
      <c r="F53" s="150"/>
      <c r="G53" s="150"/>
      <c r="H53" s="150"/>
      <c r="I53" s="150"/>
      <c r="J53" s="3"/>
    </row>
    <row r="54" spans="1:10" x14ac:dyDescent="0.25">
      <c r="A54" s="3"/>
      <c r="B54" s="150"/>
      <c r="C54" s="150"/>
      <c r="D54" s="150"/>
      <c r="E54" s="150"/>
      <c r="F54" s="150"/>
      <c r="G54" s="150"/>
      <c r="H54" s="150"/>
      <c r="I54" s="150"/>
      <c r="J54" s="3"/>
    </row>
    <row r="55" spans="1:10" x14ac:dyDescent="0.25">
      <c r="A55" s="3"/>
      <c r="B55" s="3"/>
      <c r="C55" s="3"/>
      <c r="D55" s="3"/>
      <c r="E55" s="3"/>
      <c r="F55" s="3"/>
      <c r="G55" s="3"/>
      <c r="H55" s="3"/>
      <c r="I55" s="3"/>
      <c r="J55" s="3"/>
    </row>
    <row r="56" spans="1:10" ht="14.4" x14ac:dyDescent="0.3">
      <c r="A56" s="130" t="s">
        <v>70</v>
      </c>
      <c r="B56" s="130"/>
      <c r="C56" s="130"/>
      <c r="D56" s="130"/>
      <c r="E56" s="130"/>
      <c r="F56" s="130"/>
      <c r="G56" s="3"/>
      <c r="H56" s="3"/>
      <c r="I56" s="3"/>
      <c r="J56" s="3"/>
    </row>
    <row r="57" spans="1:10" x14ac:dyDescent="0.25">
      <c r="A57" s="3"/>
      <c r="B57" s="3"/>
      <c r="C57" s="3"/>
      <c r="D57" s="3"/>
      <c r="E57" s="3"/>
      <c r="F57" s="3"/>
      <c r="G57" s="3"/>
      <c r="H57" s="3"/>
      <c r="I57" s="3"/>
      <c r="J57" s="3"/>
    </row>
    <row r="58" spans="1:10" ht="13.8" x14ac:dyDescent="0.25">
      <c r="A58" s="3"/>
      <c r="B58" s="48" t="str">
        <f>IF(K15=0,"Complété","A compléter")</f>
        <v>Complété</v>
      </c>
      <c r="C58" s="3"/>
      <c r="D58" s="7" t="str">
        <f>"Il reste "&amp;L3&amp;" zones obligatoires à renseigner (et "&amp;L27&amp;" zones optionnelles)"</f>
        <v>Il reste 0 zones obligatoires à renseigner (et 2 zones optionnelles)</v>
      </c>
      <c r="E58" s="3"/>
      <c r="F58" s="3"/>
      <c r="G58" s="3"/>
      <c r="H58" s="3"/>
      <c r="I58" s="3"/>
      <c r="J58" s="3"/>
    </row>
    <row r="59" spans="1:10" x14ac:dyDescent="0.25">
      <c r="A59" s="3"/>
      <c r="B59" s="3"/>
      <c r="C59" s="3"/>
      <c r="D59" s="3"/>
      <c r="E59" s="3"/>
      <c r="F59" s="3"/>
      <c r="G59" s="3"/>
      <c r="H59" s="3"/>
      <c r="I59" s="3"/>
      <c r="J59" s="3"/>
    </row>
    <row r="60" spans="1:10" ht="13.8" x14ac:dyDescent="0.25">
      <c r="A60" s="3"/>
      <c r="B60" s="3"/>
      <c r="C60" s="3"/>
      <c r="D60" s="3"/>
      <c r="E60" s="3"/>
      <c r="F60" s="3"/>
      <c r="G60" s="3"/>
      <c r="H60" s="3"/>
      <c r="I60" s="145" t="s">
        <v>71</v>
      </c>
      <c r="J60" s="145"/>
    </row>
    <row r="61" spans="1:10" x14ac:dyDescent="0.25">
      <c r="A61" s="3"/>
      <c r="B61" s="3"/>
      <c r="C61" s="3"/>
      <c r="D61" s="3"/>
      <c r="E61" s="3"/>
      <c r="F61" s="3"/>
      <c r="G61" s="3"/>
      <c r="H61" s="3"/>
      <c r="I61" s="3"/>
      <c r="J61" s="3"/>
    </row>
  </sheetData>
  <sheetProtection algorithmName="SHA-512" hashValue="2sTeRcMNBiLGla/euTMpaGWNh4GJH8AaQ5ecyGVOuce9DpVDdRSOGAV/qypdT88J+LmBYlogyKVPjeQOHiNxWw==" saltValue="5XolzoGBkRE6vIFJxlK+iQ==" spinCount="100000" sheet="1" objects="1" scenarios="1"/>
  <mergeCells count="23">
    <mergeCell ref="I1:J1"/>
    <mergeCell ref="A2:D2"/>
    <mergeCell ref="A4:G4"/>
    <mergeCell ref="B9:D9"/>
    <mergeCell ref="B10:D10"/>
    <mergeCell ref="B11:D11"/>
    <mergeCell ref="B12:D12"/>
    <mergeCell ref="B13:D13"/>
    <mergeCell ref="D15:F15"/>
    <mergeCell ref="E19:G19"/>
    <mergeCell ref="A23:G23"/>
    <mergeCell ref="B28:D28"/>
    <mergeCell ref="B29:D29"/>
    <mergeCell ref="C32:D32"/>
    <mergeCell ref="F32:G32"/>
    <mergeCell ref="B44:I54"/>
    <mergeCell ref="A56:F56"/>
    <mergeCell ref="I60:J60"/>
    <mergeCell ref="C33:E33"/>
    <mergeCell ref="F33:G33"/>
    <mergeCell ref="B38:D38"/>
    <mergeCell ref="B40:D40"/>
    <mergeCell ref="A42:G42"/>
  </mergeCells>
  <conditionalFormatting sqref="B58">
    <cfRule type="expression" dxfId="1" priority="2">
      <formula>IF($B$58="Complété",1,0)</formula>
    </cfRule>
  </conditionalFormatting>
  <dataValidations count="4">
    <dataValidation type="list" allowBlank="1" showInputMessage="1" showErrorMessage="1" sqref="D15:F15" xr:uid="{00000000-0002-0000-0300-000000000000}">
      <formula1>"Adulte,Tarif étudiant (carte étudiant et moins de 30 ans),Tarif réduit (1er enfant - étudiant - militaire),Tarif famille (2ème enfant),Tarif famille (3ème enfant)"</formula1>
      <formula2>0</formula2>
    </dataValidation>
    <dataValidation type="list" allowBlank="1" showInputMessage="1" showErrorMessage="1" sqref="F28:F29" xr:uid="{00000000-0002-0000-0300-000001000000}">
      <formula1>"0,1"</formula1>
      <formula2>0</formula2>
    </dataValidation>
    <dataValidation type="list" allowBlank="1" showInputMessage="1" showErrorMessage="1" sqref="F21" xr:uid="{00000000-0002-0000-0300-000002000000}">
      <formula1>"Oui,Non"</formula1>
      <formula2>0</formula2>
    </dataValidation>
    <dataValidation type="list" allowBlank="1" showInputMessage="1" showErrorMessage="1" sqref="E18" xr:uid="{00000000-0002-0000-0300-000003000000}">
      <formula1>"Non,Oui"</formula1>
      <formula2>0</formula2>
    </dataValidation>
  </dataValidations>
  <hyperlinks>
    <hyperlink ref="I1" location="Sommaire!C34" display="Revenir au sommaire" xr:uid="{00000000-0004-0000-0300-000000000000}"/>
    <hyperlink ref="C32" location="Coordonnées!F30" display="Groupe indiqué" xr:uid="{00000000-0004-0000-0300-000001000000}"/>
    <hyperlink ref="C33" location="Coordonnées!E28" display="Nombre d'années de pratique indiqué" xr:uid="{00000000-0004-0000-0300-000002000000}"/>
    <hyperlink ref="I60" location="Autorisations!J8" display="Rubrique suivante" xr:uid="{00000000-0004-0000-0300-000003000000}"/>
  </hyperlinks>
  <pageMargins left="0.78749999999999998" right="0.78749999999999998" top="1.0249999999999999" bottom="1.0249999999999999" header="0.78749999999999998" footer="0.78749999999999998"/>
  <pageSetup paperSize="9" orientation="portrait" horizontalDpi="300" verticalDpi="30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5"/>
  <sheetViews>
    <sheetView zoomScaleNormal="100" workbookViewId="0">
      <selection activeCell="B14" sqref="B14:H16"/>
    </sheetView>
  </sheetViews>
  <sheetFormatPr baseColWidth="10" defaultColWidth="11.5546875" defaultRowHeight="13.2" x14ac:dyDescent="0.25"/>
  <cols>
    <col min="1" max="1" width="5.109375" style="2" customWidth="1"/>
    <col min="2" max="2" width="13.88671875" style="2" customWidth="1"/>
    <col min="3" max="3" width="11.5546875" style="2"/>
    <col min="4" max="4" width="14.44140625" style="2" customWidth="1"/>
    <col min="5" max="5" width="11.5546875" style="2"/>
    <col min="6" max="6" width="15.33203125" style="2" customWidth="1"/>
    <col min="7" max="8" width="11.5546875" style="2"/>
    <col min="9" max="9" width="3" style="2" customWidth="1"/>
    <col min="10" max="11" width="11.5546875" style="2"/>
    <col min="12" max="13" width="11.5546875" style="2" hidden="1"/>
    <col min="14" max="16384" width="11.5546875" style="2"/>
  </cols>
  <sheetData>
    <row r="1" spans="1:13" ht="13.8" x14ac:dyDescent="0.25">
      <c r="A1" s="3"/>
      <c r="B1" s="3"/>
      <c r="C1" s="3"/>
      <c r="D1" s="3"/>
      <c r="E1" s="3"/>
      <c r="F1" s="3"/>
      <c r="G1" s="3"/>
      <c r="H1" s="3"/>
      <c r="I1" s="3"/>
      <c r="J1" s="145" t="s">
        <v>39</v>
      </c>
      <c r="K1" s="145"/>
      <c r="L1" s="2" t="s">
        <v>85</v>
      </c>
    </row>
    <row r="2" spans="1:13" ht="25.8" x14ac:dyDescent="0.25">
      <c r="A2" s="158" t="s">
        <v>118</v>
      </c>
      <c r="B2" s="158"/>
      <c r="C2" s="158"/>
      <c r="D2" s="158"/>
      <c r="E2" s="3"/>
      <c r="F2" s="3"/>
      <c r="G2" s="3"/>
      <c r="H2" s="3"/>
      <c r="I2" s="3"/>
      <c r="J2" s="3"/>
      <c r="K2" s="3"/>
    </row>
    <row r="3" spans="1:13" x14ac:dyDescent="0.25">
      <c r="A3" s="3"/>
      <c r="B3" s="3"/>
      <c r="C3" s="3"/>
      <c r="D3" s="3"/>
      <c r="E3" s="3"/>
      <c r="F3" s="3"/>
      <c r="G3" s="3"/>
      <c r="H3" s="3"/>
      <c r="I3" s="3"/>
      <c r="J3" s="3"/>
      <c r="K3" s="3"/>
      <c r="L3" s="2" t="s">
        <v>40</v>
      </c>
      <c r="M3" s="2">
        <f>SUM(M4:M6)</f>
        <v>3</v>
      </c>
    </row>
    <row r="4" spans="1:13" ht="14.4" x14ac:dyDescent="0.3">
      <c r="A4" s="130" t="s">
        <v>118</v>
      </c>
      <c r="B4" s="130"/>
      <c r="C4" s="130"/>
      <c r="D4" s="130"/>
      <c r="E4" s="130"/>
      <c r="F4" s="130"/>
      <c r="G4" s="130"/>
      <c r="H4" s="41"/>
      <c r="I4" s="67"/>
      <c r="J4" s="3"/>
      <c r="K4" s="3"/>
      <c r="L4" s="2" t="s">
        <v>119</v>
      </c>
      <c r="M4" s="2">
        <f>IF(ISBLANK(J8),1,0)</f>
        <v>1</v>
      </c>
    </row>
    <row r="5" spans="1:13" x14ac:dyDescent="0.25">
      <c r="A5" s="3"/>
      <c r="B5" s="3"/>
      <c r="C5" s="3"/>
      <c r="D5" s="3"/>
      <c r="E5" s="3"/>
      <c r="F5" s="3"/>
      <c r="G5" s="3"/>
      <c r="H5" s="3"/>
      <c r="I5" s="3"/>
      <c r="J5" s="3"/>
      <c r="K5" s="3"/>
      <c r="L5" s="2" t="s">
        <v>120</v>
      </c>
      <c r="M5" s="2">
        <f>IF(ISBLANK(J12),1,0)</f>
        <v>1</v>
      </c>
    </row>
    <row r="6" spans="1:13" ht="12.75" customHeight="1" x14ac:dyDescent="0.25">
      <c r="A6" s="3"/>
      <c r="B6" s="157" t="s">
        <v>121</v>
      </c>
      <c r="C6" s="157"/>
      <c r="D6" s="157"/>
      <c r="E6" s="157"/>
      <c r="F6" s="157"/>
      <c r="G6" s="157"/>
      <c r="H6" s="157"/>
      <c r="I6" s="3"/>
      <c r="J6" s="3"/>
      <c r="K6" s="3"/>
      <c r="L6" s="2" t="s">
        <v>122</v>
      </c>
      <c r="M6" s="2">
        <f>IF(ISBLANK(J16),1,0)</f>
        <v>1</v>
      </c>
    </row>
    <row r="7" spans="1:13" ht="12.75" customHeight="1" x14ac:dyDescent="0.25">
      <c r="A7" s="3"/>
      <c r="B7" s="157"/>
      <c r="C7" s="157"/>
      <c r="D7" s="157"/>
      <c r="E7" s="157"/>
      <c r="F7" s="157"/>
      <c r="G7" s="157"/>
      <c r="H7" s="157"/>
      <c r="I7" s="3"/>
      <c r="J7" s="3"/>
      <c r="K7" s="3"/>
    </row>
    <row r="8" spans="1:13" ht="15" customHeight="1" x14ac:dyDescent="0.25">
      <c r="A8" s="3"/>
      <c r="B8" s="157"/>
      <c r="C8" s="157"/>
      <c r="D8" s="157"/>
      <c r="E8" s="157"/>
      <c r="F8" s="157"/>
      <c r="G8" s="157"/>
      <c r="H8" s="157"/>
      <c r="I8" s="68"/>
      <c r="J8" s="69"/>
      <c r="K8" s="3"/>
    </row>
    <row r="9" spans="1:13" x14ac:dyDescent="0.25">
      <c r="A9" s="3"/>
      <c r="B9" s="3"/>
      <c r="C9" s="3"/>
      <c r="D9" s="3"/>
      <c r="E9" s="3"/>
      <c r="F9" s="3"/>
      <c r="G9" s="3"/>
      <c r="H9" s="3"/>
      <c r="I9" s="3"/>
      <c r="J9" s="3"/>
      <c r="K9" s="3"/>
    </row>
    <row r="10" spans="1:13" ht="15" customHeight="1" x14ac:dyDescent="0.25">
      <c r="A10" s="3"/>
      <c r="B10" s="157" t="s">
        <v>123</v>
      </c>
      <c r="C10" s="157"/>
      <c r="D10" s="157"/>
      <c r="E10" s="157"/>
      <c r="F10" s="157"/>
      <c r="G10" s="157"/>
      <c r="H10" s="157"/>
      <c r="I10" s="3"/>
      <c r="J10" s="3"/>
      <c r="K10" s="3"/>
    </row>
    <row r="11" spans="1:13" ht="15" customHeight="1" x14ac:dyDescent="0.25">
      <c r="A11" s="3"/>
      <c r="B11" s="157"/>
      <c r="C11" s="157"/>
      <c r="D11" s="157"/>
      <c r="E11" s="157"/>
      <c r="F11" s="157"/>
      <c r="G11" s="157"/>
      <c r="H11" s="157"/>
      <c r="I11" s="3"/>
      <c r="J11" s="3"/>
      <c r="K11" s="3"/>
    </row>
    <row r="12" spans="1:13" ht="15" customHeight="1" x14ac:dyDescent="0.25">
      <c r="A12" s="3"/>
      <c r="B12" s="157"/>
      <c r="C12" s="157"/>
      <c r="D12" s="157"/>
      <c r="E12" s="157"/>
      <c r="F12" s="157"/>
      <c r="G12" s="157"/>
      <c r="H12" s="157"/>
      <c r="I12" s="3"/>
      <c r="J12" s="69"/>
      <c r="K12" s="3"/>
    </row>
    <row r="13" spans="1:13" x14ac:dyDescent="0.25">
      <c r="A13" s="3"/>
      <c r="B13" s="3"/>
      <c r="C13" s="3"/>
      <c r="D13" s="3"/>
      <c r="E13" s="3"/>
      <c r="F13" s="3"/>
      <c r="G13" s="3"/>
      <c r="H13" s="3"/>
      <c r="I13" s="3"/>
      <c r="J13" s="3"/>
      <c r="K13" s="3"/>
    </row>
    <row r="14" spans="1:13" ht="15" customHeight="1" x14ac:dyDescent="0.25">
      <c r="A14" s="3"/>
      <c r="B14" s="157" t="s">
        <v>259</v>
      </c>
      <c r="C14" s="157"/>
      <c r="D14" s="157"/>
      <c r="E14" s="157"/>
      <c r="F14" s="157"/>
      <c r="G14" s="157"/>
      <c r="H14" s="157"/>
      <c r="I14" s="3"/>
      <c r="J14" s="3"/>
      <c r="K14" s="3"/>
    </row>
    <row r="15" spans="1:13" ht="15" customHeight="1" x14ac:dyDescent="0.25">
      <c r="A15" s="3"/>
      <c r="B15" s="157"/>
      <c r="C15" s="157"/>
      <c r="D15" s="157"/>
      <c r="E15" s="157"/>
      <c r="F15" s="157"/>
      <c r="G15" s="157"/>
      <c r="H15" s="157"/>
      <c r="I15" s="3"/>
      <c r="J15" s="3"/>
      <c r="K15" s="3"/>
    </row>
    <row r="16" spans="1:13" ht="15" customHeight="1" x14ac:dyDescent="0.25">
      <c r="A16" s="3"/>
      <c r="B16" s="157"/>
      <c r="C16" s="157"/>
      <c r="D16" s="157"/>
      <c r="E16" s="157"/>
      <c r="F16" s="157"/>
      <c r="G16" s="157"/>
      <c r="H16" s="157"/>
      <c r="I16" s="3"/>
      <c r="J16" s="69"/>
      <c r="K16" s="3"/>
    </row>
    <row r="17" spans="1:11" x14ac:dyDescent="0.25">
      <c r="A17" s="3"/>
      <c r="B17" s="3"/>
      <c r="C17" s="3"/>
      <c r="D17" s="3"/>
      <c r="E17" s="3"/>
      <c r="F17" s="3"/>
      <c r="G17" s="3"/>
      <c r="H17" s="3"/>
      <c r="I17" s="3"/>
      <c r="J17" s="3"/>
      <c r="K17" s="3"/>
    </row>
    <row r="18" spans="1:11" ht="14.4" x14ac:dyDescent="0.3">
      <c r="A18" s="130" t="s">
        <v>70</v>
      </c>
      <c r="B18" s="130"/>
      <c r="C18" s="130"/>
      <c r="D18" s="130"/>
      <c r="E18" s="130"/>
      <c r="F18" s="130"/>
      <c r="G18" s="130"/>
      <c r="H18" s="41"/>
      <c r="I18" s="3"/>
      <c r="J18" s="3"/>
      <c r="K18" s="3"/>
    </row>
    <row r="19" spans="1:11" x14ac:dyDescent="0.25">
      <c r="A19" s="3"/>
      <c r="B19" s="3"/>
      <c r="C19" s="3"/>
      <c r="D19" s="3"/>
      <c r="E19" s="3"/>
      <c r="F19" s="3"/>
      <c r="G19" s="3"/>
      <c r="H19" s="3"/>
      <c r="I19" s="3"/>
      <c r="J19" s="3"/>
      <c r="K19" s="3"/>
    </row>
    <row r="20" spans="1:11" ht="13.8" x14ac:dyDescent="0.25">
      <c r="A20" s="3"/>
      <c r="B20" s="48" t="str">
        <f>IF(M3=0,"Complété","A compléter")</f>
        <v>A compléter</v>
      </c>
      <c r="C20" s="3"/>
      <c r="D20" s="7" t="str">
        <f>"Il reste "&amp;M3&amp;" zones obligatoires à renseigner."</f>
        <v>Il reste 3 zones obligatoires à renseigner.</v>
      </c>
      <c r="E20" s="3"/>
      <c r="F20" s="3"/>
      <c r="G20" s="3"/>
      <c r="H20" s="3"/>
      <c r="I20" s="3"/>
      <c r="J20" s="3"/>
      <c r="K20" s="3"/>
    </row>
    <row r="21" spans="1:11" x14ac:dyDescent="0.25">
      <c r="A21" s="3"/>
      <c r="B21" s="3"/>
      <c r="C21" s="3"/>
      <c r="D21" s="3"/>
      <c r="E21" s="3"/>
      <c r="F21" s="3"/>
      <c r="G21" s="3"/>
      <c r="H21" s="3"/>
      <c r="I21" s="3"/>
      <c r="J21" s="3"/>
      <c r="K21" s="3"/>
    </row>
    <row r="22" spans="1:11" ht="13.8" x14ac:dyDescent="0.25">
      <c r="A22" s="3"/>
      <c r="B22" s="3"/>
      <c r="C22" s="3"/>
      <c r="D22" s="3"/>
      <c r="E22" s="3"/>
      <c r="F22" s="3"/>
      <c r="G22" s="3"/>
      <c r="H22" s="3"/>
      <c r="I22" s="3"/>
      <c r="J22" s="145" t="s">
        <v>39</v>
      </c>
      <c r="K22" s="145"/>
    </row>
    <row r="23" spans="1:11" x14ac:dyDescent="0.25">
      <c r="A23" s="3"/>
      <c r="B23" s="3"/>
      <c r="C23" s="3"/>
      <c r="D23" s="3"/>
      <c r="E23" s="3"/>
      <c r="F23" s="3"/>
      <c r="G23" s="3"/>
      <c r="H23" s="3"/>
      <c r="I23" s="3"/>
      <c r="J23" s="3"/>
      <c r="K23" s="3"/>
    </row>
    <row r="24" spans="1:11" x14ac:dyDescent="0.25">
      <c r="A24" s="39" t="s">
        <v>124</v>
      </c>
      <c r="B24" s="3"/>
      <c r="C24" s="3"/>
      <c r="D24" s="3"/>
      <c r="E24" s="3"/>
      <c r="F24" s="3"/>
      <c r="G24" s="3"/>
      <c r="H24" s="3"/>
      <c r="I24" s="3"/>
      <c r="J24" s="3"/>
      <c r="K24" s="3"/>
    </row>
    <row r="25" spans="1:11" x14ac:dyDescent="0.25">
      <c r="A25" s="3"/>
      <c r="B25" s="3"/>
      <c r="C25" s="3"/>
      <c r="D25" s="3"/>
      <c r="E25" s="3"/>
      <c r="F25" s="3"/>
      <c r="G25" s="3"/>
      <c r="H25" s="3"/>
      <c r="I25" s="3"/>
      <c r="J25" s="3"/>
      <c r="K25" s="3"/>
    </row>
  </sheetData>
  <sheetProtection algorithmName="SHA-512" hashValue="wPzE4b1lUBCwY450UaNVxuAVyvOm51N9eEkAR+k6hqwMq7/Uq3zuuNH9IF5LwcKYvUHlz4VARBqV34z3hH1vxw==" saltValue="xNOjt6pXYl0P49NcKGa7Vg==" spinCount="100000" sheet="1" objects="1" scenarios="1"/>
  <mergeCells count="8">
    <mergeCell ref="B14:H16"/>
    <mergeCell ref="A18:G18"/>
    <mergeCell ref="J22:K22"/>
    <mergeCell ref="J1:K1"/>
    <mergeCell ref="A2:D2"/>
    <mergeCell ref="A4:G4"/>
    <mergeCell ref="B6:H8"/>
    <mergeCell ref="B10:H12"/>
  </mergeCells>
  <conditionalFormatting sqref="B20">
    <cfRule type="expression" dxfId="0" priority="2">
      <formula>IF($B$20="Complété",1,0)</formula>
    </cfRule>
  </conditionalFormatting>
  <dataValidations count="1">
    <dataValidation type="list" allowBlank="1" showInputMessage="1" showErrorMessage="1" sqref="J8 J12 J16" xr:uid="{00000000-0002-0000-0400-000000000000}">
      <formula1>"Oui,Non"</formula1>
      <formula2>0</formula2>
    </dataValidation>
  </dataValidations>
  <hyperlinks>
    <hyperlink ref="J1" location="Sommaire!C38" display="Revenir au sommaire" xr:uid="{00000000-0004-0000-0400-000000000000}"/>
    <hyperlink ref="J22" location="Sommaire!C38" display="Revenir au sommaire" xr:uid="{00000000-0004-0000-0400-000001000000}"/>
  </hyperlinks>
  <pageMargins left="0.78749999999999998" right="0.78749999999999998" top="1.0249999999999999" bottom="1.0249999999999999" header="0.78749999999999998" footer="0.78749999999999998"/>
  <pageSetup paperSize="9" orientation="portrait" horizontalDpi="300" verticalDpi="300"/>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57"/>
  <sheetViews>
    <sheetView topLeftCell="A34" zoomScaleNormal="100" workbookViewId="0">
      <selection activeCell="AI58" sqref="AI58"/>
    </sheetView>
  </sheetViews>
  <sheetFormatPr baseColWidth="10" defaultColWidth="11.5546875" defaultRowHeight="13.2" x14ac:dyDescent="0.25"/>
  <cols>
    <col min="1" max="1" width="1" style="2" customWidth="1"/>
    <col min="2" max="31" width="2.6640625" style="2" customWidth="1"/>
    <col min="32" max="32" width="1.44140625" style="2" customWidth="1"/>
    <col min="33" max="16384" width="11.5546875" style="2"/>
  </cols>
  <sheetData>
    <row r="1" spans="1:32" ht="4.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5.6" x14ac:dyDescent="0.3">
      <c r="A2" s="3"/>
      <c r="B2" s="3"/>
      <c r="C2" s="3"/>
      <c r="D2" s="3"/>
      <c r="E2" s="3"/>
      <c r="F2" s="3"/>
      <c r="G2" s="11" t="s">
        <v>125</v>
      </c>
      <c r="H2" s="3"/>
      <c r="I2" s="3"/>
      <c r="J2" s="3"/>
      <c r="K2" s="3"/>
      <c r="L2" s="3"/>
      <c r="M2" s="3"/>
      <c r="N2" s="3"/>
      <c r="O2" s="3"/>
      <c r="P2" s="3"/>
      <c r="Q2" s="3"/>
      <c r="R2" s="3"/>
      <c r="S2" s="3"/>
      <c r="T2" s="3"/>
      <c r="U2" s="168" t="s">
        <v>1</v>
      </c>
      <c r="V2" s="168"/>
      <c r="W2" s="168"/>
      <c r="X2" s="166" t="str">
        <f>Sommaire!N2</f>
        <v>2023/2024</v>
      </c>
      <c r="Y2" s="166"/>
      <c r="Z2" s="166"/>
      <c r="AA2" s="166"/>
      <c r="AB2" s="166"/>
      <c r="AC2" s="166"/>
      <c r="AD2" s="166"/>
      <c r="AE2" s="166"/>
      <c r="AF2" s="3"/>
    </row>
    <row r="3" spans="1:32" x14ac:dyDescent="0.25">
      <c r="A3" s="3"/>
      <c r="B3" s="3"/>
      <c r="C3" s="3"/>
      <c r="D3" s="3"/>
      <c r="E3" s="3"/>
      <c r="F3" s="3"/>
      <c r="G3" s="3"/>
      <c r="H3" s="3"/>
      <c r="I3" s="3"/>
      <c r="J3" s="3"/>
      <c r="K3" s="3"/>
      <c r="L3" s="3"/>
      <c r="M3" s="3"/>
      <c r="N3" s="3"/>
      <c r="O3" s="3"/>
      <c r="P3" s="3"/>
      <c r="Q3" s="3"/>
      <c r="R3" s="3"/>
      <c r="S3" s="3"/>
      <c r="T3" s="3"/>
      <c r="U3" s="168" t="s">
        <v>126</v>
      </c>
      <c r="V3" s="168"/>
      <c r="W3" s="168"/>
      <c r="X3" s="166" t="str">
        <f>Sommaire!K22</f>
        <v/>
      </c>
      <c r="Y3" s="166"/>
      <c r="Z3" s="166"/>
      <c r="AA3" s="166"/>
      <c r="AB3" s="166"/>
      <c r="AC3" s="166"/>
      <c r="AD3" s="166"/>
      <c r="AE3" s="166"/>
      <c r="AF3" s="166"/>
    </row>
    <row r="4" spans="1:32" x14ac:dyDescent="0.25">
      <c r="A4" s="3"/>
      <c r="B4" s="3"/>
      <c r="C4" s="3"/>
      <c r="D4" s="3"/>
      <c r="E4" s="3"/>
      <c r="F4" s="3"/>
      <c r="G4" s="39" t="s">
        <v>127</v>
      </c>
      <c r="H4" s="71"/>
      <c r="I4" s="3"/>
      <c r="J4" s="59" t="str">
        <f>IF(ISBLANK(Coordonnées!F35),"",Coordonnées!F35)</f>
        <v/>
      </c>
      <c r="K4" s="3"/>
      <c r="L4" s="3"/>
      <c r="M4" s="3"/>
      <c r="N4" s="3"/>
      <c r="O4" s="3"/>
      <c r="P4" s="3"/>
      <c r="Q4" s="3"/>
      <c r="R4" s="3"/>
      <c r="S4" s="3"/>
      <c r="T4" s="3"/>
      <c r="U4" s="168" t="s">
        <v>16</v>
      </c>
      <c r="V4" s="168"/>
      <c r="W4" s="168"/>
      <c r="X4" s="166" t="str">
        <f>IF(Sommaire!Q20=0,"Complet","Incomplet")</f>
        <v>Incomplet</v>
      </c>
      <c r="Y4" s="166"/>
      <c r="Z4" s="166"/>
      <c r="AA4" s="166"/>
      <c r="AB4" s="166"/>
      <c r="AC4" s="166"/>
      <c r="AD4" s="166"/>
      <c r="AE4" s="166"/>
      <c r="AF4" s="3"/>
    </row>
    <row r="5" spans="1:32" x14ac:dyDescent="0.25">
      <c r="A5" s="3"/>
      <c r="B5" s="3"/>
      <c r="C5" s="3"/>
      <c r="D5" s="3"/>
      <c r="E5" s="3"/>
      <c r="F5" s="3"/>
      <c r="G5" s="39"/>
      <c r="H5" s="3"/>
      <c r="I5" s="3"/>
      <c r="J5" s="3"/>
      <c r="K5" s="3"/>
      <c r="L5" s="3"/>
      <c r="M5" s="3"/>
      <c r="N5" s="59"/>
      <c r="O5" s="3"/>
      <c r="P5" s="3"/>
      <c r="Q5" s="3"/>
      <c r="R5" s="3"/>
      <c r="S5" s="3"/>
      <c r="T5" s="3"/>
      <c r="U5" s="39" t="s">
        <v>128</v>
      </c>
      <c r="V5" s="3"/>
      <c r="W5" s="3"/>
      <c r="X5" s="3"/>
      <c r="Y5" s="3" t="str">
        <f>Cotisation!F21</f>
        <v>Non</v>
      </c>
      <c r="Z5" s="3"/>
      <c r="AA5" s="3"/>
      <c r="AB5" s="3"/>
      <c r="AC5" s="3"/>
      <c r="AD5" s="3"/>
      <c r="AE5" s="3"/>
      <c r="AF5" s="3"/>
    </row>
    <row r="6" spans="1:32" x14ac:dyDescent="0.25">
      <c r="A6" s="3"/>
      <c r="B6" s="167" t="s">
        <v>129</v>
      </c>
      <c r="C6" s="167"/>
      <c r="D6" s="167"/>
      <c r="E6" s="167"/>
      <c r="F6" s="72"/>
      <c r="G6" s="72"/>
      <c r="H6" s="72"/>
      <c r="I6" s="72"/>
      <c r="J6" s="72"/>
      <c r="K6" s="72"/>
      <c r="L6" s="72"/>
      <c r="M6" s="72"/>
      <c r="N6" s="72"/>
      <c r="O6" s="72"/>
      <c r="P6" s="72"/>
      <c r="Q6" s="72"/>
      <c r="R6" s="72"/>
      <c r="S6" s="72"/>
      <c r="T6" s="72"/>
      <c r="U6" s="72"/>
      <c r="V6" s="72"/>
      <c r="W6" s="72"/>
      <c r="X6" s="72"/>
      <c r="Y6" s="72"/>
      <c r="Z6" s="72"/>
      <c r="AA6" s="72"/>
      <c r="AB6" s="72"/>
      <c r="AC6" s="72"/>
      <c r="AD6" s="72"/>
      <c r="AE6" s="73"/>
      <c r="AF6" s="3"/>
    </row>
    <row r="7" spans="1:32" x14ac:dyDescent="0.25">
      <c r="A7" s="3"/>
      <c r="B7" s="74"/>
      <c r="C7" s="173">
        <f>Coordonnées!B7</f>
        <v>0</v>
      </c>
      <c r="D7" s="173"/>
      <c r="E7" s="166">
        <f>Coordonnées!H7</f>
        <v>0</v>
      </c>
      <c r="F7" s="166"/>
      <c r="G7" s="166"/>
      <c r="H7" s="166"/>
      <c r="I7" s="166"/>
      <c r="J7" s="166"/>
      <c r="K7" s="166"/>
      <c r="L7" s="166">
        <f>Coordonnées!D7</f>
        <v>0</v>
      </c>
      <c r="M7" s="166"/>
      <c r="N7" s="166"/>
      <c r="O7" s="166"/>
      <c r="P7" s="166"/>
      <c r="Q7" s="166"/>
      <c r="R7" s="166"/>
      <c r="S7" s="166"/>
      <c r="T7" s="166"/>
      <c r="U7" s="166"/>
      <c r="V7" s="166"/>
      <c r="W7" s="76" t="s">
        <v>130</v>
      </c>
      <c r="X7" s="10"/>
      <c r="Y7" s="10"/>
      <c r="Z7" s="176">
        <f>Coordonnées!K7</f>
        <v>0</v>
      </c>
      <c r="AA7" s="176"/>
      <c r="AB7" s="176"/>
      <c r="AC7" s="176"/>
      <c r="AD7" s="176"/>
      <c r="AE7" s="77"/>
      <c r="AF7" s="3"/>
    </row>
    <row r="8" spans="1:32" x14ac:dyDescent="0.25">
      <c r="A8" s="3"/>
      <c r="B8" s="78"/>
      <c r="C8" s="173">
        <f>Coordonnées!B10</f>
        <v>0</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75"/>
      <c r="AE8" s="79"/>
      <c r="AF8" s="3"/>
    </row>
    <row r="9" spans="1:32" x14ac:dyDescent="0.25">
      <c r="A9" s="3"/>
      <c r="B9" s="78"/>
      <c r="C9" s="173">
        <f>Coordonnées!B13</f>
        <v>0</v>
      </c>
      <c r="D9" s="173"/>
      <c r="E9" s="173"/>
      <c r="F9" s="173">
        <f>Coordonnées!D13</f>
        <v>0</v>
      </c>
      <c r="G9" s="173"/>
      <c r="H9" s="173"/>
      <c r="I9" s="173"/>
      <c r="J9" s="173"/>
      <c r="K9" s="173"/>
      <c r="L9" s="173"/>
      <c r="M9" s="173"/>
      <c r="N9" s="173"/>
      <c r="O9" s="173"/>
      <c r="P9" s="173"/>
      <c r="Q9" s="173"/>
      <c r="R9" s="173"/>
      <c r="S9" s="173"/>
      <c r="T9" s="173"/>
      <c r="U9" s="173"/>
      <c r="V9" s="173"/>
      <c r="W9" s="173"/>
      <c r="X9" s="173"/>
      <c r="Y9" s="173"/>
      <c r="Z9" s="173"/>
      <c r="AA9" s="173"/>
      <c r="AB9" s="173"/>
      <c r="AC9" s="173"/>
      <c r="AD9" s="3"/>
      <c r="AE9" s="13"/>
      <c r="AF9" s="3"/>
    </row>
    <row r="10" spans="1:32" x14ac:dyDescent="0.25">
      <c r="A10" s="67"/>
      <c r="B10" s="78"/>
      <c r="C10" s="168" t="s">
        <v>131</v>
      </c>
      <c r="D10" s="168"/>
      <c r="E10" s="174">
        <f>Coordonnées!B16</f>
        <v>0</v>
      </c>
      <c r="F10" s="174"/>
      <c r="G10" s="174"/>
      <c r="H10" s="174"/>
      <c r="I10" s="174"/>
      <c r="J10" s="174"/>
      <c r="K10" s="174"/>
      <c r="L10" s="174"/>
      <c r="M10" s="174"/>
      <c r="N10" s="174"/>
      <c r="O10" s="174"/>
      <c r="P10" s="174"/>
      <c r="Q10" s="174"/>
      <c r="R10" s="174"/>
      <c r="S10" s="174"/>
      <c r="T10" s="174"/>
      <c r="U10" s="174"/>
      <c r="V10" s="39" t="s">
        <v>132</v>
      </c>
      <c r="W10" s="3"/>
      <c r="X10" s="175">
        <f>Coordonnées!H16</f>
        <v>0</v>
      </c>
      <c r="Y10" s="175"/>
      <c r="Z10" s="175"/>
      <c r="AA10" s="175"/>
      <c r="AB10" s="175"/>
      <c r="AC10" s="175"/>
      <c r="AD10" s="75"/>
      <c r="AE10" s="79"/>
      <c r="AF10" s="3"/>
    </row>
    <row r="11" spans="1:32" x14ac:dyDescent="0.25">
      <c r="A11" s="3"/>
      <c r="B11" s="80"/>
      <c r="C11" s="169" t="s">
        <v>133</v>
      </c>
      <c r="D11" s="169"/>
      <c r="E11" s="169"/>
      <c r="F11" s="81" t="str">
        <f>IF(ISBLANK(Coordonnées!E33),"-",Coordonnées!E33)</f>
        <v>-</v>
      </c>
      <c r="G11" s="172" t="s">
        <v>134</v>
      </c>
      <c r="H11" s="172"/>
      <c r="I11" s="81"/>
      <c r="J11" s="81"/>
      <c r="K11" s="81"/>
      <c r="L11" s="169" t="s">
        <v>135</v>
      </c>
      <c r="M11" s="169"/>
      <c r="N11" s="169"/>
      <c r="O11" s="81" t="str">
        <f>IF(ISBLANK(Coordonnées!K33),"-",Coordonnées!K33)</f>
        <v>-</v>
      </c>
      <c r="P11" s="81"/>
      <c r="Q11" s="81"/>
      <c r="R11" s="81"/>
      <c r="S11" s="81"/>
      <c r="T11" s="81"/>
      <c r="U11" s="81"/>
      <c r="V11" s="81"/>
      <c r="W11" s="81"/>
      <c r="X11" s="81"/>
      <c r="Y11" s="81"/>
      <c r="Z11" s="81"/>
      <c r="AA11" s="81"/>
      <c r="AB11" s="81"/>
      <c r="AC11" s="81"/>
      <c r="AD11" s="81"/>
      <c r="AE11" s="82"/>
      <c r="AF11" s="3"/>
    </row>
    <row r="12" spans="1:32" ht="3.7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x14ac:dyDescent="0.25">
      <c r="A13" s="3"/>
      <c r="B13" s="162" t="s">
        <v>136</v>
      </c>
      <c r="C13" s="162"/>
      <c r="D13" s="162"/>
      <c r="E13" s="16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3"/>
      <c r="AF13" s="3"/>
    </row>
    <row r="14" spans="1:32" x14ac:dyDescent="0.25">
      <c r="A14" s="3"/>
      <c r="B14" s="78"/>
      <c r="C14" s="173">
        <f>Coordonnées!B26</f>
        <v>0</v>
      </c>
      <c r="D14" s="173"/>
      <c r="E14" s="173">
        <f>Coordonnées!H26</f>
        <v>0</v>
      </c>
      <c r="F14" s="173"/>
      <c r="G14" s="173"/>
      <c r="H14" s="173"/>
      <c r="I14" s="173"/>
      <c r="J14" s="173"/>
      <c r="K14" s="173"/>
      <c r="L14" s="173">
        <f>Coordonnées!D26</f>
        <v>0</v>
      </c>
      <c r="M14" s="173"/>
      <c r="N14" s="173"/>
      <c r="O14" s="173"/>
      <c r="P14" s="173"/>
      <c r="Q14" s="173"/>
      <c r="R14" s="173"/>
      <c r="S14" s="173"/>
      <c r="T14" s="173"/>
      <c r="U14" s="173"/>
      <c r="V14" s="173"/>
      <c r="W14" s="3"/>
      <c r="X14" s="3"/>
      <c r="Y14" s="3"/>
      <c r="Z14" s="3"/>
      <c r="AA14" s="3"/>
      <c r="AB14" s="3"/>
      <c r="AC14" s="3"/>
      <c r="AD14" s="3"/>
      <c r="AE14" s="77"/>
      <c r="AF14" s="3"/>
    </row>
    <row r="15" spans="1:32" x14ac:dyDescent="0.25">
      <c r="A15" s="3"/>
      <c r="B15" s="80"/>
      <c r="C15" s="83" t="s">
        <v>132</v>
      </c>
      <c r="D15" s="81"/>
      <c r="E15" s="171">
        <f>Coordonnées!B29</f>
        <v>0</v>
      </c>
      <c r="F15" s="171"/>
      <c r="G15" s="171"/>
      <c r="H15" s="171"/>
      <c r="I15" s="171"/>
      <c r="J15" s="171"/>
      <c r="K15" s="81"/>
      <c r="L15" s="81"/>
      <c r="M15" s="83" t="s">
        <v>132</v>
      </c>
      <c r="N15" s="81"/>
      <c r="O15" s="171" t="str">
        <f>IF(ISBLANK(Coordonnées!F29),"-",Coordonnées!F29)</f>
        <v>-</v>
      </c>
      <c r="P15" s="171"/>
      <c r="Q15" s="171"/>
      <c r="R15" s="171"/>
      <c r="S15" s="171"/>
      <c r="T15" s="171"/>
      <c r="U15" s="81"/>
      <c r="V15" s="81"/>
      <c r="W15" s="81"/>
      <c r="X15" s="81"/>
      <c r="Y15" s="81"/>
      <c r="Z15" s="81"/>
      <c r="AA15" s="81"/>
      <c r="AB15" s="81"/>
      <c r="AC15" s="81"/>
      <c r="AD15" s="81"/>
      <c r="AE15" s="82"/>
      <c r="AF15" s="3"/>
    </row>
    <row r="16" spans="1:32" ht="3.75" customHeight="1" x14ac:dyDescent="0.25">
      <c r="A16" s="3"/>
      <c r="B16" s="3"/>
      <c r="C16" s="70"/>
      <c r="D16" s="70"/>
      <c r="E16" s="70"/>
      <c r="F16" s="3"/>
      <c r="G16" s="75"/>
      <c r="H16" s="75"/>
      <c r="I16" s="3"/>
      <c r="J16" s="3"/>
      <c r="K16" s="3"/>
      <c r="L16" s="75"/>
      <c r="M16" s="75"/>
      <c r="N16" s="75"/>
      <c r="O16" s="3"/>
      <c r="P16" s="3"/>
      <c r="Q16" s="3"/>
      <c r="R16" s="3"/>
      <c r="S16" s="3"/>
      <c r="T16" s="3"/>
      <c r="U16" s="3"/>
      <c r="V16" s="3"/>
      <c r="W16" s="3"/>
      <c r="X16" s="3"/>
      <c r="Y16" s="3"/>
      <c r="Z16" s="3"/>
      <c r="AA16" s="3"/>
      <c r="AB16" s="3"/>
      <c r="AC16" s="3"/>
      <c r="AD16" s="3"/>
      <c r="AE16" s="3"/>
      <c r="AF16" s="3"/>
    </row>
    <row r="17" spans="1:32" x14ac:dyDescent="0.25">
      <c r="A17" s="3"/>
      <c r="B17" s="162" t="s">
        <v>118</v>
      </c>
      <c r="C17" s="162"/>
      <c r="D17" s="162"/>
      <c r="E17" s="162"/>
      <c r="F17" s="16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3"/>
      <c r="AF17" s="3"/>
    </row>
    <row r="18" spans="1:32" x14ac:dyDescent="0.25">
      <c r="A18" s="3"/>
      <c r="B18" s="78"/>
      <c r="C18" s="168" t="s">
        <v>137</v>
      </c>
      <c r="D18" s="168"/>
      <c r="E18" s="168"/>
      <c r="F18" s="168"/>
      <c r="G18" s="168"/>
      <c r="H18" s="168"/>
      <c r="I18" s="168"/>
      <c r="J18" s="168"/>
      <c r="K18" s="168"/>
      <c r="L18" s="168"/>
      <c r="M18" s="168"/>
      <c r="N18" s="168"/>
      <c r="O18" s="168"/>
      <c r="P18" s="168"/>
      <c r="Q18" s="168"/>
      <c r="R18" s="168"/>
      <c r="S18" s="168"/>
      <c r="T18" s="168"/>
      <c r="U18" s="168"/>
      <c r="V18" s="168"/>
      <c r="W18" s="168"/>
      <c r="X18" s="168"/>
      <c r="Y18" s="168"/>
      <c r="Z18" s="167" t="str">
        <f>IF(Autorisations!J8="Oui","Autorisé","Non autorisé")</f>
        <v>Non autorisé</v>
      </c>
      <c r="AA18" s="167"/>
      <c r="AB18" s="167"/>
      <c r="AC18" s="167"/>
      <c r="AD18" s="167"/>
      <c r="AE18" s="13"/>
      <c r="AF18" s="3"/>
    </row>
    <row r="19" spans="1:32" x14ac:dyDescent="0.25">
      <c r="A19" s="3"/>
      <c r="B19" s="78"/>
      <c r="C19" s="168" t="s">
        <v>138</v>
      </c>
      <c r="D19" s="168"/>
      <c r="E19" s="168"/>
      <c r="F19" s="168"/>
      <c r="G19" s="168"/>
      <c r="H19" s="168"/>
      <c r="I19" s="168"/>
      <c r="J19" s="168"/>
      <c r="K19" s="168"/>
      <c r="L19" s="168"/>
      <c r="M19" s="168"/>
      <c r="N19" s="168"/>
      <c r="O19" s="168"/>
      <c r="P19" s="168"/>
      <c r="Q19" s="168"/>
      <c r="R19" s="168"/>
      <c r="S19" s="168"/>
      <c r="T19" s="168"/>
      <c r="U19" s="168"/>
      <c r="V19" s="168"/>
      <c r="W19" s="168"/>
      <c r="X19" s="168"/>
      <c r="Y19" s="168"/>
      <c r="Z19" s="167" t="str">
        <f>IF(Autorisations!J12="Oui","Autorisé","Non autorisé")</f>
        <v>Non autorisé</v>
      </c>
      <c r="AA19" s="167"/>
      <c r="AB19" s="167"/>
      <c r="AC19" s="167"/>
      <c r="AD19" s="167"/>
      <c r="AE19" s="13"/>
      <c r="AF19" s="3"/>
    </row>
    <row r="20" spans="1:32" x14ac:dyDescent="0.25">
      <c r="A20" s="3"/>
      <c r="B20" s="80"/>
      <c r="C20" s="169" t="s">
        <v>139</v>
      </c>
      <c r="D20" s="169"/>
      <c r="E20" s="169"/>
      <c r="F20" s="169"/>
      <c r="G20" s="169"/>
      <c r="H20" s="169"/>
      <c r="I20" s="169"/>
      <c r="J20" s="169"/>
      <c r="K20" s="169"/>
      <c r="L20" s="169"/>
      <c r="M20" s="169"/>
      <c r="N20" s="169"/>
      <c r="O20" s="169"/>
      <c r="P20" s="169"/>
      <c r="Q20" s="169"/>
      <c r="R20" s="169"/>
      <c r="S20" s="169"/>
      <c r="T20" s="169"/>
      <c r="U20" s="169"/>
      <c r="V20" s="169"/>
      <c r="W20" s="169"/>
      <c r="X20" s="169"/>
      <c r="Y20" s="169"/>
      <c r="Z20" s="170" t="str">
        <f>IF(Autorisations!J16="Oui","Autorisé","Non autorisé")</f>
        <v>Non autorisé</v>
      </c>
      <c r="AA20" s="170"/>
      <c r="AB20" s="170"/>
      <c r="AC20" s="170"/>
      <c r="AD20" s="170"/>
      <c r="AE20" s="84"/>
      <c r="AF20" s="3"/>
    </row>
    <row r="21" spans="1:32" ht="3.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x14ac:dyDescent="0.25">
      <c r="A22" s="3"/>
      <c r="B22" s="167" t="s">
        <v>20</v>
      </c>
      <c r="C22" s="167"/>
      <c r="D22" s="167"/>
      <c r="E22" s="167"/>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3"/>
      <c r="AF22" s="3"/>
    </row>
    <row r="23" spans="1:32" x14ac:dyDescent="0.25">
      <c r="A23" s="3"/>
      <c r="B23" s="78"/>
      <c r="C23" s="165" t="str">
        <f>"Je soussigné(e) …………………………………………………….. reconnait avoir été informé(e) des conditions d'assurance et choisir: "&amp;Assurance!D25</f>
        <v xml:space="preserve">Je soussigné(e) …………………………………………………….. reconnait avoir été informé(e) des conditions d'assurance et choisir: </v>
      </c>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3"/>
      <c r="AF23" s="3"/>
    </row>
    <row r="24" spans="1:32" x14ac:dyDescent="0.25">
      <c r="A24" s="3"/>
      <c r="B24" s="78"/>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3"/>
      <c r="AF24" s="3"/>
    </row>
    <row r="25" spans="1:32" x14ac:dyDescent="0.25">
      <c r="A25" s="3"/>
      <c r="B25" s="78"/>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13"/>
      <c r="AF25" s="3"/>
    </row>
    <row r="26" spans="1:32" x14ac:dyDescent="0.25">
      <c r="A26" s="3"/>
      <c r="B26" s="78"/>
      <c r="C26" s="3"/>
      <c r="D26" s="166" t="s">
        <v>140</v>
      </c>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3"/>
      <c r="AF26" s="3"/>
    </row>
    <row r="27" spans="1:32" x14ac:dyDescent="0.25">
      <c r="A27" s="3"/>
      <c r="B27" s="80"/>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4"/>
      <c r="AF27" s="3"/>
    </row>
    <row r="28" spans="1:32" ht="3.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5">
      <c r="A29" s="3"/>
      <c r="B29" s="167" t="s">
        <v>141</v>
      </c>
      <c r="C29" s="167"/>
      <c r="D29" s="167"/>
      <c r="E29" s="167"/>
      <c r="F29" s="167"/>
      <c r="G29" s="167"/>
      <c r="H29" s="167"/>
      <c r="I29" s="167"/>
      <c r="J29" s="167"/>
      <c r="K29" s="167"/>
      <c r="L29" s="167"/>
      <c r="M29" s="167"/>
      <c r="N29" s="167"/>
      <c r="O29" s="167"/>
      <c r="P29" s="72"/>
      <c r="Q29" s="72"/>
      <c r="R29" s="72"/>
      <c r="S29" s="72"/>
      <c r="T29" s="72"/>
      <c r="U29" s="72"/>
      <c r="V29" s="72"/>
      <c r="W29" s="72"/>
      <c r="X29" s="72"/>
      <c r="Y29" s="72"/>
      <c r="Z29" s="72"/>
      <c r="AA29" s="72"/>
      <c r="AB29" s="72"/>
      <c r="AC29" s="72"/>
      <c r="AD29" s="72"/>
      <c r="AE29" s="73"/>
      <c r="AF29" s="3"/>
    </row>
    <row r="30" spans="1:32" x14ac:dyDescent="0.25">
      <c r="A30" s="3"/>
      <c r="B30" s="78"/>
      <c r="C30" s="165" t="str">
        <f ca="1">IF(Coordonnées!M1="Majeur","Ne s'applique pas.","Je soussigné(e) ............................................................. père, mère, tuteur, responsable légal de "&amp;Coordonnées!H7&amp;" "&amp;Coordonnées!D7&amp;"  reconnais avoir pris connaissance du règlement intérieur du C.E.N (disponible sur le site internet du club). ")</f>
        <v>Ne s'applique pas.</v>
      </c>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3"/>
      <c r="AF30" s="3"/>
    </row>
    <row r="31" spans="1:32" x14ac:dyDescent="0.25">
      <c r="A31" s="3"/>
      <c r="B31" s="78"/>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3"/>
      <c r="AF31" s="3"/>
    </row>
    <row r="32" spans="1:32" x14ac:dyDescent="0.25">
      <c r="A32" s="3"/>
      <c r="B32" s="78"/>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3"/>
      <c r="AF32" s="3"/>
    </row>
    <row r="33" spans="1:32" x14ac:dyDescent="0.25">
      <c r="A33" s="3"/>
      <c r="B33" s="78"/>
      <c r="C33" s="165" t="str">
        <f ca="1">IF(Coordonnées!M1="Majeur","","J’autorise les responsables, les enseignants à prendre toutes mesures d’urgence en cas d’accident au club ou au cours des différentes compétitions couvertes par le club survenant au mineur(e) et lui faire prodiguer les soins que son état nécessiterait.")</f>
        <v/>
      </c>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3"/>
      <c r="AF33" s="3"/>
    </row>
    <row r="34" spans="1:32" x14ac:dyDescent="0.25">
      <c r="A34" s="3"/>
      <c r="B34" s="78"/>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3"/>
      <c r="AF34" s="3"/>
    </row>
    <row r="35" spans="1:32" x14ac:dyDescent="0.25">
      <c r="A35" s="3"/>
      <c r="B35" s="78"/>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3"/>
      <c r="AF35" s="3"/>
    </row>
    <row r="36" spans="1:32" x14ac:dyDescent="0.25">
      <c r="A36" s="3"/>
      <c r="B36" s="7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13"/>
      <c r="AF36" s="3"/>
    </row>
    <row r="37" spans="1:32" x14ac:dyDescent="0.25">
      <c r="A37" s="3"/>
      <c r="B37" s="78"/>
      <c r="C37" s="85" t="str">
        <f ca="1">IF(Coordonnées!M1="Majeur","","Date et signature précédée de la mention ""lu et approuvé""")</f>
        <v/>
      </c>
      <c r="D37" s="86"/>
      <c r="E37" s="86"/>
      <c r="F37" s="86"/>
      <c r="G37" s="86"/>
      <c r="H37" s="86"/>
      <c r="I37" s="86"/>
      <c r="J37" s="86"/>
      <c r="K37" s="86"/>
      <c r="L37" s="86"/>
      <c r="M37" s="86"/>
      <c r="N37" s="86"/>
      <c r="O37" s="86"/>
      <c r="P37" s="86"/>
      <c r="Q37" s="86"/>
      <c r="R37" s="86"/>
      <c r="S37" s="86"/>
      <c r="T37" s="86"/>
      <c r="U37" s="86"/>
      <c r="V37" s="3" t="s">
        <v>142</v>
      </c>
      <c r="W37" s="86"/>
      <c r="X37" s="86"/>
      <c r="Y37" s="86"/>
      <c r="Z37" s="86"/>
      <c r="AA37" s="86"/>
      <c r="AB37" s="86"/>
      <c r="AC37" s="86"/>
      <c r="AD37" s="86"/>
      <c r="AE37" s="13"/>
      <c r="AF37" s="3"/>
    </row>
    <row r="38" spans="1:32" x14ac:dyDescent="0.25">
      <c r="A38" s="3"/>
      <c r="B38" s="78"/>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13"/>
      <c r="AF38" s="3"/>
    </row>
    <row r="39" spans="1:32" x14ac:dyDescent="0.25">
      <c r="A39" s="3"/>
      <c r="B39" s="87"/>
      <c r="C39" s="161" t="s">
        <v>143</v>
      </c>
      <c r="D39" s="161"/>
      <c r="E39" s="161"/>
      <c r="F39" s="161"/>
      <c r="G39" s="161"/>
      <c r="H39" s="161" t="str">
        <f>IF(ISBLANK(Coordonnées!$B$41),"Aucune",Coordonnées!$B$41)</f>
        <v>Aucune</v>
      </c>
      <c r="I39" s="161"/>
      <c r="J39" s="161"/>
      <c r="K39" s="161"/>
      <c r="L39" s="161"/>
      <c r="M39" s="161"/>
      <c r="N39" s="161"/>
      <c r="O39" s="161"/>
      <c r="P39" s="161"/>
      <c r="Q39" s="161"/>
      <c r="R39" s="161"/>
      <c r="S39" s="161"/>
      <c r="T39" s="161"/>
      <c r="U39" s="161"/>
      <c r="V39" s="161"/>
      <c r="W39" s="161"/>
      <c r="X39" s="161"/>
      <c r="Y39" s="161"/>
      <c r="Z39" s="161"/>
      <c r="AA39" s="161"/>
      <c r="AB39" s="161"/>
      <c r="AC39" s="161"/>
      <c r="AD39" s="161"/>
      <c r="AE39" s="88"/>
      <c r="AF39" s="3"/>
    </row>
    <row r="40" spans="1:32" ht="3.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ht="3.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89"/>
      <c r="Z41" s="90"/>
      <c r="AA41" s="90"/>
      <c r="AB41" s="90"/>
      <c r="AC41" s="90"/>
      <c r="AD41" s="90"/>
      <c r="AE41" s="91"/>
      <c r="AF41" s="3"/>
    </row>
    <row r="42" spans="1:32" ht="12.75" customHeight="1" x14ac:dyDescent="0.25">
      <c r="A42" s="3"/>
      <c r="B42" s="162" t="s">
        <v>103</v>
      </c>
      <c r="C42" s="162"/>
      <c r="D42" s="162"/>
      <c r="E42" s="162"/>
      <c r="F42" s="162"/>
      <c r="G42" s="162"/>
      <c r="H42" s="162"/>
      <c r="I42" s="162"/>
      <c r="J42" s="72"/>
      <c r="K42" s="72" t="s">
        <v>144</v>
      </c>
      <c r="L42" s="72"/>
      <c r="M42" s="72"/>
      <c r="N42" s="89"/>
      <c r="O42" s="90" t="s">
        <v>145</v>
      </c>
      <c r="P42" s="90"/>
      <c r="Q42" s="90" t="s">
        <v>146</v>
      </c>
      <c r="R42" s="90"/>
      <c r="S42" s="90"/>
      <c r="T42" s="90"/>
      <c r="U42" s="90"/>
      <c r="V42" s="90"/>
      <c r="W42" s="163" t="s">
        <v>147</v>
      </c>
      <c r="X42" s="72"/>
      <c r="Y42" s="92"/>
      <c r="Z42" s="72" t="s">
        <v>148</v>
      </c>
      <c r="AA42" s="72"/>
      <c r="AB42" s="72"/>
      <c r="AC42" s="72"/>
      <c r="AD42" s="73"/>
      <c r="AE42" s="93"/>
      <c r="AF42" s="3"/>
    </row>
    <row r="43" spans="1:32" ht="12.75" customHeight="1" x14ac:dyDescent="0.25">
      <c r="A43" s="3"/>
      <c r="B43" s="78"/>
      <c r="C43" s="3" t="s">
        <v>149</v>
      </c>
      <c r="D43" s="3"/>
      <c r="E43" s="3"/>
      <c r="F43" s="3"/>
      <c r="G43" s="3"/>
      <c r="H43" s="3"/>
      <c r="I43" s="3"/>
      <c r="J43" s="3"/>
      <c r="K43" s="3"/>
      <c r="L43" s="59">
        <f>Cotisation!F28</f>
        <v>0</v>
      </c>
      <c r="M43" s="59"/>
      <c r="N43" s="94"/>
      <c r="O43" s="95"/>
      <c r="P43" s="3"/>
      <c r="Q43" s="95"/>
      <c r="R43" s="95"/>
      <c r="S43" s="95"/>
      <c r="T43" s="95"/>
      <c r="U43" s="95"/>
      <c r="V43" s="95"/>
      <c r="W43" s="163"/>
      <c r="X43" s="3"/>
      <c r="Y43" s="94"/>
      <c r="Z43" s="95"/>
      <c r="AA43" s="95"/>
      <c r="AB43" s="95"/>
      <c r="AC43" s="95"/>
      <c r="AD43" s="13"/>
      <c r="AE43" s="164" t="s">
        <v>150</v>
      </c>
      <c r="AF43" s="3"/>
    </row>
    <row r="44" spans="1:32" x14ac:dyDescent="0.25">
      <c r="A44" s="3"/>
      <c r="B44" s="78"/>
      <c r="C44" s="3" t="s">
        <v>151</v>
      </c>
      <c r="D44" s="3"/>
      <c r="E44" s="3"/>
      <c r="F44" s="3"/>
      <c r="G44" s="3"/>
      <c r="H44" s="3"/>
      <c r="I44" s="3"/>
      <c r="J44" s="3"/>
      <c r="K44" s="3"/>
      <c r="L44" s="59">
        <f>Cotisation!F28</f>
        <v>0</v>
      </c>
      <c r="M44" s="59"/>
      <c r="N44" s="94"/>
      <c r="O44" s="95"/>
      <c r="P44" s="3"/>
      <c r="Q44" s="95"/>
      <c r="R44" s="95"/>
      <c r="S44" s="95"/>
      <c r="T44" s="95"/>
      <c r="U44" s="95"/>
      <c r="V44" s="95"/>
      <c r="W44" s="163"/>
      <c r="X44" s="3"/>
      <c r="Y44" s="94"/>
      <c r="Z44" s="95"/>
      <c r="AA44" s="95"/>
      <c r="AB44" s="95"/>
      <c r="AC44" s="95"/>
      <c r="AD44" s="13"/>
      <c r="AE44" s="164"/>
      <c r="AF44" s="3"/>
    </row>
    <row r="45" spans="1:32" ht="12.75" customHeight="1" x14ac:dyDescent="0.25">
      <c r="A45" s="3"/>
      <c r="B45" s="78"/>
      <c r="C45" s="3" t="s">
        <v>152</v>
      </c>
      <c r="D45" s="3"/>
      <c r="E45" s="3"/>
      <c r="F45" s="3"/>
      <c r="G45" s="3"/>
      <c r="H45" s="3"/>
      <c r="I45" s="3"/>
      <c r="J45" s="3"/>
      <c r="K45" s="3"/>
      <c r="L45" s="59">
        <f>Cotisation!F28</f>
        <v>0</v>
      </c>
      <c r="M45" s="59"/>
      <c r="N45" s="94"/>
      <c r="O45" s="95"/>
      <c r="P45" s="3"/>
      <c r="Q45" s="95"/>
      <c r="R45" s="95"/>
      <c r="S45" s="95"/>
      <c r="T45" s="95"/>
      <c r="U45" s="95"/>
      <c r="V45" s="95"/>
      <c r="W45" s="163"/>
      <c r="X45" s="3"/>
      <c r="Y45" s="94"/>
      <c r="Z45" s="95"/>
      <c r="AA45" s="95"/>
      <c r="AB45" s="95"/>
      <c r="AC45" s="95"/>
      <c r="AD45" s="13"/>
      <c r="AE45" s="164"/>
      <c r="AF45" s="3"/>
    </row>
    <row r="46" spans="1:32" x14ac:dyDescent="0.25">
      <c r="A46" s="3"/>
      <c r="B46" s="78"/>
      <c r="C46" s="3" t="str">
        <f>Cotisation!B29</f>
        <v>Masque</v>
      </c>
      <c r="D46" s="3"/>
      <c r="E46" s="3"/>
      <c r="F46" s="3"/>
      <c r="G46" s="3"/>
      <c r="H46" s="3"/>
      <c r="I46" s="3"/>
      <c r="J46" s="3"/>
      <c r="K46" s="3"/>
      <c r="L46" s="59">
        <f>Cotisation!F29</f>
        <v>0</v>
      </c>
      <c r="M46" s="59"/>
      <c r="N46" s="94"/>
      <c r="O46" s="95"/>
      <c r="P46" s="3"/>
      <c r="Q46" s="95"/>
      <c r="R46" s="95"/>
      <c r="S46" s="95"/>
      <c r="T46" s="95"/>
      <c r="U46" s="95"/>
      <c r="V46" s="95"/>
      <c r="W46" s="163"/>
      <c r="X46" s="3"/>
      <c r="Y46" s="94"/>
      <c r="Z46" s="95"/>
      <c r="AA46" s="95"/>
      <c r="AB46" s="95"/>
      <c r="AC46" s="95"/>
      <c r="AD46" s="13"/>
      <c r="AE46" s="164"/>
      <c r="AF46" s="3"/>
    </row>
    <row r="47" spans="1:32" ht="12.75" customHeight="1" x14ac:dyDescent="0.25">
      <c r="A47" s="3"/>
      <c r="B47" s="78"/>
      <c r="C47" s="3" t="e">
        <f>Cotisation!#REF!</f>
        <v>#REF!</v>
      </c>
      <c r="D47" s="3"/>
      <c r="E47" s="3"/>
      <c r="F47" s="3"/>
      <c r="G47" s="3"/>
      <c r="H47" s="3"/>
      <c r="I47" s="3"/>
      <c r="J47" s="3"/>
      <c r="K47" s="3"/>
      <c r="L47" s="59" t="e">
        <f>Cotisation!#REF!</f>
        <v>#REF!</v>
      </c>
      <c r="M47" s="59"/>
      <c r="N47" s="94"/>
      <c r="O47" s="95"/>
      <c r="P47" s="3"/>
      <c r="Q47" s="95"/>
      <c r="R47" s="95"/>
      <c r="S47" s="95"/>
      <c r="T47" s="95"/>
      <c r="U47" s="95"/>
      <c r="V47" s="95"/>
      <c r="W47" s="163"/>
      <c r="X47" s="3"/>
      <c r="Y47" s="94"/>
      <c r="Z47" s="95"/>
      <c r="AA47" s="95"/>
      <c r="AB47" s="95"/>
      <c r="AC47" s="95"/>
      <c r="AD47" s="13"/>
      <c r="AE47" s="164"/>
      <c r="AF47" s="3"/>
    </row>
    <row r="48" spans="1:32" ht="12.75" customHeight="1" x14ac:dyDescent="0.25">
      <c r="A48" s="3"/>
      <c r="B48" s="78"/>
      <c r="C48" s="3" t="e">
        <f>Cotisation!#REF!</f>
        <v>#REF!</v>
      </c>
      <c r="D48" s="3"/>
      <c r="E48" s="3"/>
      <c r="F48" s="3"/>
      <c r="G48" s="3"/>
      <c r="H48" s="3"/>
      <c r="I48" s="3"/>
      <c r="J48" s="3"/>
      <c r="K48" s="3"/>
      <c r="L48" s="59" t="e">
        <f>Cotisation!#REF!</f>
        <v>#REF!</v>
      </c>
      <c r="M48" s="59"/>
      <c r="N48" s="94"/>
      <c r="O48" s="95"/>
      <c r="P48" s="3"/>
      <c r="Q48" s="95"/>
      <c r="R48" s="95"/>
      <c r="S48" s="95"/>
      <c r="T48" s="95"/>
      <c r="U48" s="95"/>
      <c r="V48" s="95"/>
      <c r="W48" s="163"/>
      <c r="X48" s="3"/>
      <c r="Y48" s="94"/>
      <c r="Z48" s="95"/>
      <c r="AA48" s="95"/>
      <c r="AB48" s="95"/>
      <c r="AC48" s="95"/>
      <c r="AD48" s="13"/>
      <c r="AE48" s="164"/>
      <c r="AF48" s="3"/>
    </row>
    <row r="49" spans="1:32" x14ac:dyDescent="0.25">
      <c r="A49" s="3"/>
      <c r="B49" s="80"/>
      <c r="C49" s="81" t="e">
        <f>Cotisation!#REF!</f>
        <v>#REF!</v>
      </c>
      <c r="D49" s="81"/>
      <c r="E49" s="81"/>
      <c r="F49" s="81"/>
      <c r="G49" s="81"/>
      <c r="H49" s="81"/>
      <c r="I49" s="81"/>
      <c r="J49" s="81"/>
      <c r="K49" s="81"/>
      <c r="L49" s="96" t="e">
        <f>Cotisation!#REF!</f>
        <v>#REF!</v>
      </c>
      <c r="M49" s="96"/>
      <c r="N49" s="97"/>
      <c r="O49" s="98"/>
      <c r="P49" s="98"/>
      <c r="Q49" s="98"/>
      <c r="R49" s="98"/>
      <c r="S49" s="98"/>
      <c r="T49" s="98"/>
      <c r="U49" s="98"/>
      <c r="V49" s="98"/>
      <c r="W49" s="163"/>
      <c r="X49" s="81"/>
      <c r="Y49" s="99"/>
      <c r="Z49" s="81"/>
      <c r="AA49" s="81"/>
      <c r="AB49" s="81"/>
      <c r="AC49" s="81"/>
      <c r="AD49" s="84"/>
      <c r="AE49" s="164"/>
      <c r="AF49" s="3"/>
    </row>
    <row r="50" spans="1:32" ht="3.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94"/>
      <c r="Z50" s="3"/>
      <c r="AA50" s="3"/>
      <c r="AB50" s="3"/>
      <c r="AC50" s="3"/>
      <c r="AD50" s="3"/>
      <c r="AE50" s="164"/>
      <c r="AF50" s="3"/>
    </row>
    <row r="51" spans="1:32" x14ac:dyDescent="0.25">
      <c r="A51" s="3"/>
      <c r="B51" s="59" t="s">
        <v>264</v>
      </c>
      <c r="C51" s="59"/>
      <c r="D51" s="59"/>
      <c r="E51" s="59"/>
      <c r="F51" s="59"/>
      <c r="G51" s="59"/>
      <c r="H51" s="59"/>
      <c r="I51" s="72"/>
      <c r="J51" s="72"/>
      <c r="K51" s="72"/>
      <c r="L51" s="72"/>
      <c r="M51" s="72"/>
      <c r="N51" s="72"/>
      <c r="O51" s="72"/>
      <c r="P51" s="72"/>
      <c r="Q51" s="72"/>
      <c r="R51" s="72"/>
      <c r="S51" s="72"/>
      <c r="T51" s="72"/>
      <c r="U51" s="72"/>
      <c r="V51" s="72"/>
      <c r="W51" s="72"/>
      <c r="X51" s="72"/>
      <c r="Y51" s="92"/>
      <c r="Z51" s="72" t="s">
        <v>153</v>
      </c>
      <c r="AA51" s="72"/>
      <c r="AB51" s="72"/>
      <c r="AC51" s="72"/>
      <c r="AD51" s="73"/>
      <c r="AE51" s="164"/>
      <c r="AF51" s="3"/>
    </row>
    <row r="52" spans="1:32" x14ac:dyDescent="0.25">
      <c r="A52" s="3"/>
      <c r="B52" s="78"/>
      <c r="C52" s="86" t="str">
        <f>CONCATENATE("2 chèques de cotisation: ",Sommaire!J40,"€ +",Sommaire!J41,"€")</f>
        <v>2 chèques de cotisation: 0€ +0€</v>
      </c>
      <c r="D52" s="86"/>
      <c r="E52" s="86"/>
      <c r="F52" s="86"/>
      <c r="G52" s="86"/>
      <c r="H52" s="86"/>
      <c r="I52" s="86"/>
      <c r="J52" s="86"/>
      <c r="K52" s="86"/>
      <c r="L52" s="86"/>
      <c r="M52" s="86"/>
      <c r="N52" s="86"/>
      <c r="O52" s="86"/>
      <c r="P52" s="3"/>
      <c r="Q52" s="3"/>
      <c r="R52" s="3"/>
      <c r="S52" s="3"/>
      <c r="T52" s="3"/>
      <c r="U52" s="3"/>
      <c r="V52" s="3"/>
      <c r="W52" s="3"/>
      <c r="X52" s="3"/>
      <c r="Y52" s="94"/>
      <c r="Z52" s="95"/>
      <c r="AA52" s="95"/>
      <c r="AB52" s="95"/>
      <c r="AC52" s="95"/>
      <c r="AD52" s="13"/>
      <c r="AE52" s="164"/>
      <c r="AF52" s="3"/>
    </row>
    <row r="53" spans="1:32" x14ac:dyDescent="0.25">
      <c r="A53" s="3"/>
      <c r="B53" s="78"/>
      <c r="C53" s="86" t="str">
        <f>CONCATENATE(Sommaire!B42," chèque de location de ",Sommaire!J42,"€")</f>
        <v>0 chèque de location de 0€</v>
      </c>
      <c r="D53" s="86"/>
      <c r="E53" s="86"/>
      <c r="F53" s="86"/>
      <c r="G53" s="86"/>
      <c r="H53" s="86"/>
      <c r="I53" s="86"/>
      <c r="J53" s="86"/>
      <c r="K53" s="86"/>
      <c r="L53" s="86"/>
      <c r="M53" s="86"/>
      <c r="N53" s="86"/>
      <c r="O53" s="86"/>
      <c r="P53" s="3"/>
      <c r="Q53" s="3"/>
      <c r="R53" s="3"/>
      <c r="S53" s="3"/>
      <c r="T53" s="3"/>
      <c r="U53" s="3"/>
      <c r="V53" s="3"/>
      <c r="W53" s="3"/>
      <c r="X53" s="3"/>
      <c r="Y53" s="94"/>
      <c r="Z53" s="95"/>
      <c r="AA53" s="95"/>
      <c r="AB53" s="95"/>
      <c r="AC53" s="95"/>
      <c r="AD53" s="13"/>
      <c r="AE53" s="164"/>
      <c r="AF53" s="3"/>
    </row>
    <row r="54" spans="1:32" x14ac:dyDescent="0.25">
      <c r="A54" s="3"/>
      <c r="B54" s="78"/>
      <c r="C54" s="86" t="str">
        <f>CONCATENATE(Sommaire!B43," chèque de caution de ",Sommaire!J43,"€")</f>
        <v>0 chèque de caution de 0€</v>
      </c>
      <c r="D54" s="86"/>
      <c r="E54" s="86"/>
      <c r="F54" s="86"/>
      <c r="G54" s="86"/>
      <c r="H54" s="86"/>
      <c r="I54" s="86"/>
      <c r="J54" s="86"/>
      <c r="K54" s="86"/>
      <c r="L54" s="86"/>
      <c r="M54" s="86"/>
      <c r="N54" s="86"/>
      <c r="O54" s="86"/>
      <c r="P54" s="3"/>
      <c r="Q54" s="3"/>
      <c r="R54" s="3"/>
      <c r="S54" s="3"/>
      <c r="T54" s="3"/>
      <c r="U54" s="3"/>
      <c r="V54" s="3"/>
      <c r="W54" s="3"/>
      <c r="X54" s="3"/>
      <c r="Y54" s="94"/>
      <c r="Z54" s="95"/>
      <c r="AA54" s="95"/>
      <c r="AB54" s="95"/>
      <c r="AC54" s="95"/>
      <c r="AD54" s="13"/>
      <c r="AE54" s="164"/>
      <c r="AF54" s="3"/>
    </row>
    <row r="55" spans="1:32" x14ac:dyDescent="0.25">
      <c r="A55" s="3"/>
      <c r="B55" s="80"/>
      <c r="C55" s="100" t="s">
        <v>260</v>
      </c>
      <c r="D55" s="100"/>
      <c r="E55" s="100"/>
      <c r="F55" s="100"/>
      <c r="G55" s="100"/>
      <c r="H55" s="100"/>
      <c r="I55" s="100"/>
      <c r="J55" s="100"/>
      <c r="K55" s="100"/>
      <c r="L55" s="100"/>
      <c r="M55" s="100"/>
      <c r="N55" s="100"/>
      <c r="O55" s="100"/>
      <c r="P55" s="100"/>
      <c r="Q55" s="100"/>
      <c r="R55" s="81"/>
      <c r="S55" s="81"/>
      <c r="T55" s="81"/>
      <c r="U55" s="81"/>
      <c r="V55" s="81"/>
      <c r="W55" s="81"/>
      <c r="X55" s="81"/>
      <c r="Y55" s="99"/>
      <c r="Z55" s="81"/>
      <c r="AA55" s="81"/>
      <c r="AB55" s="81"/>
      <c r="AC55" s="81"/>
      <c r="AD55" s="84"/>
      <c r="AE55" s="93"/>
      <c r="AF55" s="3"/>
    </row>
    <row r="56" spans="1:32" ht="3.75" customHeight="1" x14ac:dyDescent="0.25">
      <c r="A56" s="3"/>
      <c r="B56" s="3"/>
      <c r="C56" s="86"/>
      <c r="D56" s="86"/>
      <c r="E56" s="86"/>
      <c r="F56" s="86"/>
      <c r="G56" s="86"/>
      <c r="H56" s="86"/>
      <c r="I56" s="86"/>
      <c r="J56" s="159"/>
      <c r="K56" s="159"/>
      <c r="L56" s="159"/>
      <c r="M56" s="3"/>
      <c r="N56" s="3"/>
      <c r="O56" s="3"/>
      <c r="P56" s="3"/>
      <c r="Q56" s="3"/>
      <c r="R56" s="3"/>
      <c r="S56" s="3"/>
      <c r="T56" s="3"/>
      <c r="U56" s="3"/>
      <c r="V56" s="3"/>
      <c r="W56" s="3"/>
      <c r="X56" s="3"/>
      <c r="Y56" s="97"/>
      <c r="Z56" s="98"/>
      <c r="AA56" s="98"/>
      <c r="AB56" s="98"/>
      <c r="AC56" s="98"/>
      <c r="AD56" s="98"/>
      <c r="AE56" s="101"/>
      <c r="AF56" s="3"/>
    </row>
    <row r="57" spans="1:32" x14ac:dyDescent="0.25">
      <c r="A57" s="3"/>
      <c r="B57" s="102" t="s">
        <v>154</v>
      </c>
      <c r="C57" s="102"/>
      <c r="D57" s="102"/>
      <c r="E57" s="102"/>
      <c r="F57" s="160">
        <f ca="1">TODAY()</f>
        <v>45113</v>
      </c>
      <c r="G57" s="160"/>
      <c r="H57" s="160"/>
      <c r="I57" s="160"/>
      <c r="J57" s="160"/>
      <c r="K57" s="160"/>
      <c r="L57" s="160"/>
      <c r="M57" s="3"/>
      <c r="N57" s="3"/>
      <c r="O57" s="3"/>
      <c r="P57" s="3"/>
      <c r="Q57" s="3"/>
      <c r="R57" s="3"/>
      <c r="S57" s="3"/>
      <c r="T57" s="3"/>
      <c r="U57" s="3"/>
      <c r="V57" s="3"/>
      <c r="W57" s="3"/>
      <c r="X57" s="3"/>
      <c r="Y57" s="3"/>
      <c r="Z57" s="103" t="str">
        <f>CONCATENATE("Template FAE v",Admin!B43)</f>
        <v>Template FAE v18.01</v>
      </c>
      <c r="AA57" s="103"/>
      <c r="AB57" s="3"/>
      <c r="AC57" s="3"/>
      <c r="AD57" s="3"/>
      <c r="AE57" s="3"/>
      <c r="AF57" s="3"/>
    </row>
  </sheetData>
  <sheetProtection algorithmName="SHA-512" hashValue="54Oz4+MiTP33HpDbdRM3MWsQb1z6zgRyEwOw0IK3XWhTtOy6CD7+w9ZO6ePhHeKUY8C6I/Qg9N+L4r+oKio2pA==" saltValue="+DgIjgx84WRaGX1+pk3FLw==" spinCount="100000" sheet="1" objects="1" scenarios="1" selectLockedCells="1" selectUnlockedCells="1"/>
  <mergeCells count="46">
    <mergeCell ref="U2:W2"/>
    <mergeCell ref="X2:AE2"/>
    <mergeCell ref="U3:W3"/>
    <mergeCell ref="X3:AF3"/>
    <mergeCell ref="U4:W4"/>
    <mergeCell ref="X4:AE4"/>
    <mergeCell ref="B6:E6"/>
    <mergeCell ref="C7:D7"/>
    <mergeCell ref="E7:K7"/>
    <mergeCell ref="L7:V7"/>
    <mergeCell ref="Z7:AD7"/>
    <mergeCell ref="C8:AC8"/>
    <mergeCell ref="C9:E9"/>
    <mergeCell ref="F9:AC9"/>
    <mergeCell ref="C10:D10"/>
    <mergeCell ref="E10:U10"/>
    <mergeCell ref="X10:AC10"/>
    <mergeCell ref="C11:E11"/>
    <mergeCell ref="G11:H11"/>
    <mergeCell ref="L11:N11"/>
    <mergeCell ref="B13:E13"/>
    <mergeCell ref="C14:D14"/>
    <mergeCell ref="E14:K14"/>
    <mergeCell ref="L14:V14"/>
    <mergeCell ref="E15:J15"/>
    <mergeCell ref="O15:T15"/>
    <mergeCell ref="B17:F17"/>
    <mergeCell ref="C18:Y18"/>
    <mergeCell ref="Z18:AD18"/>
    <mergeCell ref="C19:Y19"/>
    <mergeCell ref="Z19:AD19"/>
    <mergeCell ref="C20:Y20"/>
    <mergeCell ref="Z20:AD20"/>
    <mergeCell ref="B22:E22"/>
    <mergeCell ref="AE43:AE54"/>
    <mergeCell ref="C23:AD24"/>
    <mergeCell ref="D26:AD26"/>
    <mergeCell ref="B29:O29"/>
    <mergeCell ref="C30:AD32"/>
    <mergeCell ref="C33:AD35"/>
    <mergeCell ref="J56:L56"/>
    <mergeCell ref="F57:L57"/>
    <mergeCell ref="C39:G39"/>
    <mergeCell ref="H39:AD39"/>
    <mergeCell ref="B42:I42"/>
    <mergeCell ref="W42:W49"/>
  </mergeCells>
  <pageMargins left="0.78749999999999998" right="0.78749999999999998" top="1.0236111111111099" bottom="1.0236111111111099" header="0.511811023622047" footer="0.511811023622047"/>
  <pageSetup paperSize="9" scale="97"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59"/>
  <sheetViews>
    <sheetView zoomScaleNormal="100" workbookViewId="0">
      <selection activeCell="E23" sqref="E23"/>
    </sheetView>
  </sheetViews>
  <sheetFormatPr baseColWidth="10" defaultColWidth="11.5546875" defaultRowHeight="13.2" x14ac:dyDescent="0.25"/>
  <cols>
    <col min="1" max="1" width="4.109375" customWidth="1"/>
    <col min="2" max="2" width="31" customWidth="1"/>
    <col min="4" max="4" width="24.44140625" customWidth="1"/>
    <col min="5" max="5" width="40.5546875" customWidth="1"/>
    <col min="18" max="18" width="13.44140625" customWidth="1"/>
    <col min="43" max="45" width="13.44140625" customWidth="1"/>
  </cols>
  <sheetData>
    <row r="1" spans="1:6" ht="17.399999999999999" x14ac:dyDescent="0.25">
      <c r="A1" s="177" t="s">
        <v>155</v>
      </c>
      <c r="B1" s="177"/>
      <c r="C1" s="177"/>
      <c r="D1" s="177"/>
      <c r="E1" s="177"/>
      <c r="F1" s="177"/>
    </row>
    <row r="2" spans="1:6" x14ac:dyDescent="0.25">
      <c r="B2" t="s">
        <v>156</v>
      </c>
    </row>
    <row r="3" spans="1:6" x14ac:dyDescent="0.25">
      <c r="B3" t="s">
        <v>157</v>
      </c>
    </row>
    <row r="4" spans="1:6" x14ac:dyDescent="0.25">
      <c r="B4" t="s">
        <v>158</v>
      </c>
    </row>
    <row r="5" spans="1:6" x14ac:dyDescent="0.25">
      <c r="B5" t="s">
        <v>159</v>
      </c>
    </row>
    <row r="7" spans="1:6" ht="17.399999999999999" x14ac:dyDescent="0.25">
      <c r="A7" s="177" t="s">
        <v>160</v>
      </c>
      <c r="B7" s="177"/>
      <c r="C7" s="104"/>
    </row>
    <row r="9" spans="1:6" x14ac:dyDescent="0.25">
      <c r="B9" t="s">
        <v>161</v>
      </c>
      <c r="C9" t="s">
        <v>162</v>
      </c>
      <c r="D9" t="s">
        <v>163</v>
      </c>
    </row>
    <row r="10" spans="1:6" x14ac:dyDescent="0.25">
      <c r="B10" t="s">
        <v>1</v>
      </c>
      <c r="C10" s="105" t="s">
        <v>164</v>
      </c>
    </row>
    <row r="11" spans="1:6" x14ac:dyDescent="0.25">
      <c r="B11" t="s">
        <v>165</v>
      </c>
      <c r="C11" s="105" t="s">
        <v>166</v>
      </c>
    </row>
    <row r="12" spans="1:6" x14ac:dyDescent="0.25">
      <c r="B12" t="s">
        <v>79</v>
      </c>
      <c r="C12" s="105">
        <v>0</v>
      </c>
    </row>
    <row r="13" spans="1:6" x14ac:dyDescent="0.25">
      <c r="B13" t="s">
        <v>81</v>
      </c>
      <c r="C13" s="105">
        <v>5</v>
      </c>
    </row>
    <row r="14" spans="1:6" x14ac:dyDescent="0.25">
      <c r="B14" t="s">
        <v>167</v>
      </c>
      <c r="C14" s="105">
        <v>150</v>
      </c>
    </row>
    <row r="15" spans="1:6" x14ac:dyDescent="0.25">
      <c r="B15" t="s">
        <v>168</v>
      </c>
      <c r="C15" s="105">
        <v>150</v>
      </c>
    </row>
    <row r="16" spans="1:6" x14ac:dyDescent="0.25">
      <c r="B16" t="s">
        <v>169</v>
      </c>
      <c r="C16" s="105">
        <v>100</v>
      </c>
    </row>
    <row r="17" spans="1:54" x14ac:dyDescent="0.25">
      <c r="B17" t="s">
        <v>170</v>
      </c>
      <c r="C17" s="105">
        <v>100</v>
      </c>
    </row>
    <row r="18" spans="1:54" x14ac:dyDescent="0.25">
      <c r="B18" t="s">
        <v>171</v>
      </c>
      <c r="C18" s="105">
        <v>140</v>
      </c>
    </row>
    <row r="19" spans="1:54" x14ac:dyDescent="0.25">
      <c r="B19" t="s">
        <v>172</v>
      </c>
      <c r="C19" s="105">
        <v>140</v>
      </c>
    </row>
    <row r="20" spans="1:54" x14ac:dyDescent="0.25">
      <c r="B20" t="s">
        <v>173</v>
      </c>
      <c r="C20" s="105">
        <v>125</v>
      </c>
    </row>
    <row r="21" spans="1:54" x14ac:dyDescent="0.25">
      <c r="B21" t="s">
        <v>174</v>
      </c>
      <c r="C21" s="105">
        <v>125</v>
      </c>
    </row>
    <row r="22" spans="1:54" x14ac:dyDescent="0.25">
      <c r="B22" t="s">
        <v>175</v>
      </c>
      <c r="C22" s="105">
        <v>120</v>
      </c>
    </row>
    <row r="23" spans="1:54" x14ac:dyDescent="0.25">
      <c r="B23" t="s">
        <v>176</v>
      </c>
      <c r="C23" s="105">
        <v>115</v>
      </c>
    </row>
    <row r="24" spans="1:54" x14ac:dyDescent="0.25">
      <c r="B24" t="s">
        <v>177</v>
      </c>
      <c r="C24" s="105">
        <v>0</v>
      </c>
    </row>
    <row r="25" spans="1:54" x14ac:dyDescent="0.25">
      <c r="B25" t="s">
        <v>178</v>
      </c>
      <c r="C25" s="105">
        <v>0</v>
      </c>
    </row>
    <row r="27" spans="1:54" ht="17.399999999999999" x14ac:dyDescent="0.35">
      <c r="A27" s="178" t="s">
        <v>179</v>
      </c>
      <c r="B27" s="178"/>
      <c r="C27" s="178"/>
      <c r="D27" s="178"/>
    </row>
    <row r="29" spans="1:54" x14ac:dyDescent="0.25">
      <c r="A29" t="s">
        <v>129</v>
      </c>
      <c r="C29" t="s">
        <v>180</v>
      </c>
      <c r="E29" t="s">
        <v>181</v>
      </c>
      <c r="AF29" t="s">
        <v>182</v>
      </c>
      <c r="AI29" t="s">
        <v>183</v>
      </c>
      <c r="AP29" t="s">
        <v>118</v>
      </c>
      <c r="AT29" t="s">
        <v>136</v>
      </c>
    </row>
    <row r="30" spans="1:54" x14ac:dyDescent="0.25">
      <c r="A30" t="s">
        <v>43</v>
      </c>
      <c r="B30" t="s">
        <v>44</v>
      </c>
      <c r="C30" t="s">
        <v>64</v>
      </c>
      <c r="D30" t="s">
        <v>45</v>
      </c>
      <c r="E30" t="s">
        <v>184</v>
      </c>
      <c r="F30" t="s">
        <v>16</v>
      </c>
      <c r="G30" t="s">
        <v>185</v>
      </c>
      <c r="H30" t="s">
        <v>186</v>
      </c>
      <c r="I30" t="s">
        <v>187</v>
      </c>
      <c r="J30" t="s">
        <v>188</v>
      </c>
      <c r="K30" t="s">
        <v>178</v>
      </c>
      <c r="L30" t="s">
        <v>189</v>
      </c>
      <c r="M30" t="s">
        <v>190</v>
      </c>
      <c r="N30" t="s">
        <v>191</v>
      </c>
      <c r="O30" t="s">
        <v>192</v>
      </c>
      <c r="P30" t="s">
        <v>191</v>
      </c>
      <c r="Q30" t="s">
        <v>193</v>
      </c>
      <c r="R30" t="s">
        <v>191</v>
      </c>
      <c r="S30" t="s">
        <v>194</v>
      </c>
      <c r="T30" t="s">
        <v>191</v>
      </c>
      <c r="U30" t="s">
        <v>195</v>
      </c>
      <c r="V30" t="s">
        <v>16</v>
      </c>
      <c r="W30" t="s">
        <v>196</v>
      </c>
      <c r="X30" t="s">
        <v>197</v>
      </c>
      <c r="Y30" t="s">
        <v>47</v>
      </c>
      <c r="Z30" t="s">
        <v>198</v>
      </c>
      <c r="AA30" t="s">
        <v>50</v>
      </c>
      <c r="AB30" t="s">
        <v>199</v>
      </c>
      <c r="AC30" t="s">
        <v>54</v>
      </c>
      <c r="AD30" t="s">
        <v>200</v>
      </c>
      <c r="AE30" t="s">
        <v>201</v>
      </c>
      <c r="AF30" t="s">
        <v>20</v>
      </c>
      <c r="AG30" t="s">
        <v>202</v>
      </c>
      <c r="AH30" t="s">
        <v>88</v>
      </c>
      <c r="AI30" t="s">
        <v>151</v>
      </c>
      <c r="AJ30" t="s">
        <v>152</v>
      </c>
      <c r="AK30" t="s">
        <v>149</v>
      </c>
      <c r="AL30" t="s">
        <v>110</v>
      </c>
      <c r="AM30" t="s">
        <v>203</v>
      </c>
      <c r="AN30" t="s">
        <v>204</v>
      </c>
      <c r="AO30" t="s">
        <v>205</v>
      </c>
      <c r="AP30" t="s">
        <v>54</v>
      </c>
      <c r="AQ30" t="s">
        <v>120</v>
      </c>
      <c r="AR30" t="s">
        <v>206</v>
      </c>
      <c r="AS30" t="s">
        <v>207</v>
      </c>
      <c r="AT30" t="s">
        <v>43</v>
      </c>
      <c r="AU30" t="s">
        <v>44</v>
      </c>
      <c r="AV30" t="s">
        <v>58</v>
      </c>
      <c r="AW30" t="s">
        <v>61</v>
      </c>
      <c r="AX30" t="s">
        <v>208</v>
      </c>
      <c r="AY30" t="s">
        <v>51</v>
      </c>
      <c r="AZ30" t="s">
        <v>52</v>
      </c>
      <c r="BA30" t="s">
        <v>53</v>
      </c>
      <c r="BB30" t="s">
        <v>16</v>
      </c>
    </row>
    <row r="31" spans="1:54" x14ac:dyDescent="0.25">
      <c r="A31" s="106" t="str">
        <f>UPPER(Coordonnées!D7)</f>
        <v/>
      </c>
      <c r="B31" s="106" t="str">
        <f>PROPER(Coordonnées!H7)</f>
        <v/>
      </c>
      <c r="C31" s="106" t="str">
        <f>IF(ISBLANK(Coordonnées!F35),"",Coordonnées!F35)</f>
        <v/>
      </c>
      <c r="D31" s="107">
        <f>Coordonnées!K7</f>
        <v>0</v>
      </c>
      <c r="E31" s="106"/>
      <c r="F31" s="106"/>
      <c r="G31" s="107">
        <f ca="1">TODAY()</f>
        <v>45113</v>
      </c>
      <c r="H31" s="106"/>
      <c r="I31" s="106"/>
      <c r="J31" s="106">
        <f>Sommaire!J22</f>
        <v>0</v>
      </c>
      <c r="K31" s="108" t="e">
        <f>Cotisation!#REF!</f>
        <v>#REF!</v>
      </c>
      <c r="L31" s="108" t="e">
        <f>Cotisation!I15+Cotisation!#REF!</f>
        <v>#REF!</v>
      </c>
      <c r="M31" s="109">
        <f>Sommaire!J40</f>
        <v>0</v>
      </c>
      <c r="N31" s="108"/>
      <c r="O31" s="109">
        <f>Sommaire!J41</f>
        <v>0</v>
      </c>
      <c r="P31" s="108"/>
      <c r="Q31" s="108">
        <f>Sommaire!J42</f>
        <v>0</v>
      </c>
      <c r="R31" s="108"/>
      <c r="S31" s="109">
        <f>Sommaire!J43</f>
        <v>0</v>
      </c>
      <c r="T31" s="106"/>
      <c r="U31" s="106" t="str">
        <f>IF(ISBLANK(Cotisation!F21),"",Cotisation!F21)</f>
        <v>Non</v>
      </c>
      <c r="V31" s="106"/>
      <c r="W31" s="106"/>
      <c r="X31" s="106" t="str">
        <f>IF(Coordonnées!B7="M","H","F")</f>
        <v>F</v>
      </c>
      <c r="Y31" s="106">
        <f>Coordonnées!B10</f>
        <v>0</v>
      </c>
      <c r="Z31" s="106">
        <f>Coordonnées!B13</f>
        <v>0</v>
      </c>
      <c r="AA31" s="106" t="str">
        <f>UPPER(Coordonnées!D13)</f>
        <v/>
      </c>
      <c r="AB31" s="110" t="str">
        <f>IF(ISBLANK(Coordonnées!H16),"",Coordonnées!H16)</f>
        <v/>
      </c>
      <c r="AC31" s="106" t="str">
        <f>IF(ISBLANK(Coordonnées!B16),"",LOWER(Coordonnées!B16))</f>
        <v/>
      </c>
      <c r="AD31" s="106" t="str">
        <f>IF(ISBLANK(Coordonnées!E33),"",Coordonnées!E33)</f>
        <v/>
      </c>
      <c r="AE31" s="106" t="str">
        <f>IF(ISBLANK(Coordonnées!K33),"",Coordonnées!K33)</f>
        <v/>
      </c>
      <c r="AF31" s="106">
        <f>Assurance!D25</f>
        <v>0</v>
      </c>
      <c r="AG31" s="106" t="str">
        <f>Assurance!J25</f>
        <v/>
      </c>
      <c r="AH31" s="106" t="str">
        <f>Cotisation!D15</f>
        <v>Tarif réduit (1er enfant - étudiant - militaire)</v>
      </c>
      <c r="AI31" s="106">
        <f>Cotisation!F28</f>
        <v>0</v>
      </c>
      <c r="AJ31" s="106" t="e">
        <f>Cotisation!#REF!</f>
        <v>#REF!</v>
      </c>
      <c r="AK31" s="106" t="e">
        <f>Cotisation!#REF!</f>
        <v>#REF!</v>
      </c>
      <c r="AL31" s="106">
        <f>Cotisation!F29</f>
        <v>0</v>
      </c>
      <c r="AM31" s="106" t="e">
        <f>Cotisation!#REF!</f>
        <v>#REF!</v>
      </c>
      <c r="AN31" s="106" t="e">
        <f>Cotisation!#REF!</f>
        <v>#REF!</v>
      </c>
      <c r="AO31" s="106" t="e">
        <f>Cotisation!#REF!</f>
        <v>#REF!</v>
      </c>
      <c r="AP31" s="106">
        <f>Autorisations!J8</f>
        <v>0</v>
      </c>
      <c r="AQ31" s="106">
        <f>Autorisations!J12</f>
        <v>0</v>
      </c>
      <c r="AR31" s="106">
        <f>Autorisations!J16</f>
        <v>0</v>
      </c>
      <c r="AS31" s="106">
        <f>Coordonnées!B26</f>
        <v>0</v>
      </c>
      <c r="AT31" s="106" t="str">
        <f>UPPER(Coordonnées!D26)</f>
        <v/>
      </c>
      <c r="AU31" s="106" t="str">
        <f>PROPER(Coordonnées!H26)</f>
        <v/>
      </c>
      <c r="AV31" s="110">
        <f>Coordonnées!B29</f>
        <v>0</v>
      </c>
      <c r="AW31" s="110" t="str">
        <f>IF(ISBLANK(Coordonnées!F29),"",Coordonnées!F29)</f>
        <v/>
      </c>
      <c r="AX31" s="106" t="str">
        <f>IF(ISBLANK(Coordonnées!B41),"-",Coordonnées!B41)</f>
        <v>-</v>
      </c>
      <c r="AY31" s="106" t="str">
        <f>IF(ISBLANK(Coordonnées!B21),"",Coordonnées!B21)</f>
        <v/>
      </c>
      <c r="AZ31" s="106" t="str">
        <f>IF(ISBLANK(Coordonnées!D21),"",Coordonnées!D21)</f>
        <v/>
      </c>
      <c r="BA31" s="106" t="str">
        <f>IF(ISBLANK(Coordonnées!H21),"",Coordonnées!H21)</f>
        <v/>
      </c>
      <c r="BB31" s="106" t="str">
        <f>Imprimé!X4</f>
        <v>Incomplet</v>
      </c>
    </row>
    <row r="34" spans="1:5" ht="17.399999999999999" x14ac:dyDescent="0.25">
      <c r="A34" s="177" t="s">
        <v>209</v>
      </c>
      <c r="B34" s="177"/>
    </row>
    <row r="36" spans="1:5" x14ac:dyDescent="0.25">
      <c r="B36" t="s">
        <v>210</v>
      </c>
      <c r="C36" t="s">
        <v>211</v>
      </c>
      <c r="D36" t="s">
        <v>212</v>
      </c>
      <c r="E36" t="s">
        <v>213</v>
      </c>
    </row>
    <row r="37" spans="1:5" x14ac:dyDescent="0.25">
      <c r="B37" t="s">
        <v>261</v>
      </c>
      <c r="C37" s="112">
        <v>45110</v>
      </c>
      <c r="D37" t="s">
        <v>262</v>
      </c>
      <c r="E37" t="s">
        <v>263</v>
      </c>
    </row>
    <row r="38" spans="1:5" x14ac:dyDescent="0.25">
      <c r="B38" s="111" t="s">
        <v>214</v>
      </c>
      <c r="C38" s="112">
        <v>44732</v>
      </c>
      <c r="D38" t="s">
        <v>215</v>
      </c>
      <c r="E38" t="s">
        <v>216</v>
      </c>
    </row>
    <row r="39" spans="1:5" x14ac:dyDescent="0.25">
      <c r="B39" s="111" t="s">
        <v>217</v>
      </c>
      <c r="C39" s="112">
        <v>44731</v>
      </c>
      <c r="D39" t="s">
        <v>215</v>
      </c>
      <c r="E39" t="s">
        <v>218</v>
      </c>
    </row>
    <row r="40" spans="1:5" x14ac:dyDescent="0.25">
      <c r="B40" s="111" t="s">
        <v>219</v>
      </c>
      <c r="C40" s="112">
        <v>44375</v>
      </c>
      <c r="D40" t="s">
        <v>215</v>
      </c>
      <c r="E40" t="s">
        <v>220</v>
      </c>
    </row>
    <row r="41" spans="1:5" x14ac:dyDescent="0.25">
      <c r="B41" s="111" t="s">
        <v>221</v>
      </c>
      <c r="C41" s="112">
        <v>44006</v>
      </c>
      <c r="D41" s="113" t="s">
        <v>222</v>
      </c>
      <c r="E41" t="s">
        <v>223</v>
      </c>
    </row>
    <row r="42" spans="1:5" x14ac:dyDescent="0.25">
      <c r="B42" s="111" t="s">
        <v>224</v>
      </c>
      <c r="C42" s="112">
        <v>43641</v>
      </c>
      <c r="D42" s="113" t="s">
        <v>222</v>
      </c>
      <c r="E42" t="s">
        <v>225</v>
      </c>
    </row>
    <row r="43" spans="1:5" x14ac:dyDescent="0.25">
      <c r="B43" s="111" t="s">
        <v>226</v>
      </c>
      <c r="C43" s="112">
        <v>43282</v>
      </c>
      <c r="D43" s="113" t="s">
        <v>222</v>
      </c>
      <c r="E43" t="s">
        <v>227</v>
      </c>
    </row>
    <row r="44" spans="1:5" x14ac:dyDescent="0.25">
      <c r="B44" s="111">
        <v>17.02</v>
      </c>
      <c r="C44" s="112">
        <v>42894</v>
      </c>
      <c r="D44" s="113" t="s">
        <v>222</v>
      </c>
      <c r="E44" t="s">
        <v>228</v>
      </c>
    </row>
    <row r="45" spans="1:5" x14ac:dyDescent="0.25">
      <c r="B45" s="111">
        <v>17.010000000000002</v>
      </c>
      <c r="C45" s="112">
        <v>42887</v>
      </c>
      <c r="D45" s="113" t="s">
        <v>222</v>
      </c>
      <c r="E45" t="s">
        <v>229</v>
      </c>
    </row>
    <row r="46" spans="1:5" x14ac:dyDescent="0.25">
      <c r="B46" s="111" t="s">
        <v>230</v>
      </c>
      <c r="C46" s="112">
        <v>42170</v>
      </c>
      <c r="D46" s="113" t="s">
        <v>222</v>
      </c>
      <c r="E46" t="s">
        <v>231</v>
      </c>
    </row>
    <row r="47" spans="1:5" x14ac:dyDescent="0.25">
      <c r="B47" s="111" t="s">
        <v>232</v>
      </c>
      <c r="C47" s="112">
        <v>42166</v>
      </c>
      <c r="D47" s="113" t="s">
        <v>222</v>
      </c>
      <c r="E47" t="s">
        <v>233</v>
      </c>
    </row>
    <row r="48" spans="1:5" x14ac:dyDescent="0.25">
      <c r="B48" s="111" t="s">
        <v>234</v>
      </c>
      <c r="C48" s="112">
        <v>41804</v>
      </c>
      <c r="D48" s="113" t="s">
        <v>222</v>
      </c>
      <c r="E48" t="s">
        <v>235</v>
      </c>
    </row>
    <row r="49" spans="2:5" x14ac:dyDescent="0.25">
      <c r="B49" s="111" t="s">
        <v>236</v>
      </c>
      <c r="C49" s="112">
        <v>41433</v>
      </c>
      <c r="D49" s="113" t="s">
        <v>222</v>
      </c>
      <c r="E49" t="s">
        <v>237</v>
      </c>
    </row>
    <row r="50" spans="2:5" x14ac:dyDescent="0.25">
      <c r="B50" s="111" t="s">
        <v>238</v>
      </c>
      <c r="C50" s="112">
        <v>41077</v>
      </c>
      <c r="D50" s="113" t="s">
        <v>222</v>
      </c>
      <c r="E50" t="s">
        <v>239</v>
      </c>
    </row>
    <row r="51" spans="2:5" x14ac:dyDescent="0.25">
      <c r="B51" s="111" t="s">
        <v>240</v>
      </c>
      <c r="C51" s="112">
        <v>41057</v>
      </c>
      <c r="D51" s="113" t="s">
        <v>222</v>
      </c>
      <c r="E51" t="s">
        <v>241</v>
      </c>
    </row>
    <row r="52" spans="2:5" x14ac:dyDescent="0.25">
      <c r="B52" s="111" t="s">
        <v>242</v>
      </c>
      <c r="C52" s="112">
        <v>41057</v>
      </c>
      <c r="D52" s="113" t="s">
        <v>222</v>
      </c>
      <c r="E52" t="s">
        <v>243</v>
      </c>
    </row>
    <row r="53" spans="2:5" x14ac:dyDescent="0.25">
      <c r="B53" s="111" t="s">
        <v>244</v>
      </c>
      <c r="C53" s="112">
        <v>41055</v>
      </c>
      <c r="D53" s="113" t="s">
        <v>222</v>
      </c>
      <c r="E53" t="s">
        <v>245</v>
      </c>
    </row>
    <row r="54" spans="2:5" x14ac:dyDescent="0.25">
      <c r="B54" s="111" t="s">
        <v>246</v>
      </c>
      <c r="C54" s="112">
        <v>40709</v>
      </c>
      <c r="D54" s="113" t="s">
        <v>222</v>
      </c>
      <c r="E54" t="s">
        <v>247</v>
      </c>
    </row>
    <row r="55" spans="2:5" x14ac:dyDescent="0.25">
      <c r="B55" s="111" t="s">
        <v>248</v>
      </c>
      <c r="C55" s="112">
        <v>40707</v>
      </c>
      <c r="D55" s="113" t="s">
        <v>222</v>
      </c>
      <c r="E55" t="s">
        <v>249</v>
      </c>
    </row>
    <row r="56" spans="2:5" x14ac:dyDescent="0.25">
      <c r="B56" s="111" t="s">
        <v>250</v>
      </c>
      <c r="C56" s="112">
        <v>40701</v>
      </c>
      <c r="D56" s="113" t="s">
        <v>222</v>
      </c>
      <c r="E56" t="s">
        <v>251</v>
      </c>
    </row>
    <row r="57" spans="2:5" x14ac:dyDescent="0.25">
      <c r="B57" s="111" t="s">
        <v>252</v>
      </c>
      <c r="C57" s="112">
        <v>40700</v>
      </c>
      <c r="D57" s="113" t="s">
        <v>222</v>
      </c>
      <c r="E57" t="s">
        <v>253</v>
      </c>
    </row>
    <row r="58" spans="2:5" x14ac:dyDescent="0.25">
      <c r="B58" s="111" t="s">
        <v>254</v>
      </c>
      <c r="C58" s="112">
        <v>40668</v>
      </c>
      <c r="D58" s="113" t="s">
        <v>222</v>
      </c>
      <c r="E58" s="114" t="s">
        <v>255</v>
      </c>
    </row>
    <row r="59" spans="2:5" x14ac:dyDescent="0.25">
      <c r="B59" s="111" t="s">
        <v>256</v>
      </c>
      <c r="C59" s="112">
        <v>40675</v>
      </c>
      <c r="D59" s="113" t="s">
        <v>222</v>
      </c>
      <c r="E59" s="114" t="s">
        <v>257</v>
      </c>
    </row>
  </sheetData>
  <sheetProtection algorithmName="SHA-512" hashValue="bPuwls6XwGYR2wnDkPAGE8Xn6bAZV2KOW/VOGBKiPLg9GFKeBB2FjpFyRFiz5lsh0k++jm9YDBM1ZZYahKxWUA==" saltValue="mrTo/cQ9FV4YJ6I9cSEAGA==" spinCount="100000" sheet="1" objects="1" scenarios="1" insertColumns="0" insertRows="0" deleteColumns="0" deleteRows="0"/>
  <mergeCells count="4">
    <mergeCell ref="A1:F1"/>
    <mergeCell ref="A7:B7"/>
    <mergeCell ref="A27:D27"/>
    <mergeCell ref="A34:B34"/>
  </mergeCells>
  <hyperlinks>
    <hyperlink ref="D41" r:id="rId1" xr:uid="{00000000-0004-0000-0600-000000000000}"/>
    <hyperlink ref="D42" r:id="rId2" xr:uid="{00000000-0004-0000-0600-000001000000}"/>
    <hyperlink ref="D43" r:id="rId3" xr:uid="{00000000-0004-0000-0600-000002000000}"/>
    <hyperlink ref="D44" r:id="rId4" xr:uid="{00000000-0004-0000-0600-000003000000}"/>
    <hyperlink ref="D45" r:id="rId5" xr:uid="{00000000-0004-0000-0600-000004000000}"/>
    <hyperlink ref="D46" r:id="rId6" xr:uid="{00000000-0004-0000-0600-000005000000}"/>
    <hyperlink ref="D47" r:id="rId7" xr:uid="{00000000-0004-0000-0600-000006000000}"/>
    <hyperlink ref="D48" r:id="rId8" xr:uid="{00000000-0004-0000-0600-000007000000}"/>
    <hyperlink ref="D49" r:id="rId9" xr:uid="{00000000-0004-0000-0600-000008000000}"/>
    <hyperlink ref="D50" r:id="rId10" xr:uid="{00000000-0004-0000-0600-000009000000}"/>
    <hyperlink ref="D51" r:id="rId11" xr:uid="{00000000-0004-0000-0600-00000A000000}"/>
    <hyperlink ref="D52" r:id="rId12" xr:uid="{00000000-0004-0000-0600-00000B000000}"/>
    <hyperlink ref="D53" r:id="rId13" xr:uid="{00000000-0004-0000-0600-00000C000000}"/>
    <hyperlink ref="D54" r:id="rId14" xr:uid="{00000000-0004-0000-0600-00000D000000}"/>
    <hyperlink ref="D55" r:id="rId15" xr:uid="{00000000-0004-0000-0600-00000E000000}"/>
    <hyperlink ref="D56" r:id="rId16" xr:uid="{00000000-0004-0000-0600-00000F000000}"/>
    <hyperlink ref="D57" r:id="rId17" xr:uid="{00000000-0004-0000-0600-000010000000}"/>
    <hyperlink ref="D58" r:id="rId18" xr:uid="{00000000-0004-0000-0600-000011000000}"/>
    <hyperlink ref="D59" r:id="rId19" xr:uid="{00000000-0004-0000-0600-000012000000}"/>
  </hyperlinks>
  <pageMargins left="0.78749999999999998" right="0.78749999999999998" top="1.0249999999999999" bottom="1.0249999999999999" header="0.78749999999999998" footer="0.78749999999999998"/>
  <pageSetup paperSize="9" orientation="portrait" horizontalDpi="300" verticalDpi="300"/>
  <headerFooter>
    <oddHeader>&amp;C&amp;A</oddHeader>
    <oddFooter>&amp;CPage &amp;P</oddFooter>
  </headerFooter>
  <tableParts count="2">
    <tablePart r:id="rId20"/>
    <tablePart r:id="rId21"/>
  </tableParts>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Sommaire</vt:lpstr>
      <vt:lpstr>Coordonnées</vt:lpstr>
      <vt:lpstr>Assurance</vt:lpstr>
      <vt:lpstr>Cotisation</vt:lpstr>
      <vt:lpstr>Autorisations</vt:lpstr>
      <vt:lpstr>Imprimé</vt:lpstr>
      <vt:lpstr>Admin</vt:lpstr>
      <vt:lpstr>Paramètres</vt:lpstr>
      <vt:lpstr>Tarifs</vt:lpstr>
      <vt:lpstr>Imprimé!Zone_d_impression</vt:lpstr>
    </vt:vector>
  </TitlesOfParts>
  <Company>Cercle de l'Epée de Nantes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d'Adhésion Electronique</dc:title>
  <dc:subject/>
  <dc:creator>Cercle de l'Epée de Nantes</dc:creator>
  <dc:description/>
  <cp:lastModifiedBy>Laurène Bernard</cp:lastModifiedBy>
  <cp:revision>2</cp:revision>
  <cp:lastPrinted>2011-06-20T14:05:30Z</cp:lastPrinted>
  <dcterms:created xsi:type="dcterms:W3CDTF">2011-06-02T11:11:14Z</dcterms:created>
  <dcterms:modified xsi:type="dcterms:W3CDTF">2023-07-06T08:56:30Z</dcterms:modified>
  <cp:contentStatus>Validé</cp:contentStatus>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ActionId">
    <vt:lpwstr>ac5ddf62-0453-43ab-b74d-a91f9a883fc4</vt:lpwstr>
  </property>
  <property fmtid="{D5CDD505-2E9C-101B-9397-08002B2CF9AE}" pid="3" name="MSIP_Label_7bd1f144-26ac-4410-8fdb-05c7de218e82_ContentBits">
    <vt:lpwstr>3</vt:lpwstr>
  </property>
  <property fmtid="{D5CDD505-2E9C-101B-9397-08002B2CF9AE}" pid="4" name="MSIP_Label_7bd1f144-26ac-4410-8fdb-05c7de218e82_Enabled">
    <vt:lpwstr>true</vt:lpwstr>
  </property>
  <property fmtid="{D5CDD505-2E9C-101B-9397-08002B2CF9AE}" pid="5" name="MSIP_Label_7bd1f144-26ac-4410-8fdb-05c7de218e82_Method">
    <vt:lpwstr>Standard</vt:lpwstr>
  </property>
  <property fmtid="{D5CDD505-2E9C-101B-9397-08002B2CF9AE}" pid="6" name="MSIP_Label_7bd1f144-26ac-4410-8fdb-05c7de218e82_Name">
    <vt:lpwstr>FR Usage restreint</vt:lpwstr>
  </property>
  <property fmtid="{D5CDD505-2E9C-101B-9397-08002B2CF9AE}" pid="7" name="MSIP_Label_7bd1f144-26ac-4410-8fdb-05c7de218e82_SetDate">
    <vt:lpwstr>2021-06-28T09:56:01Z</vt:lpwstr>
  </property>
  <property fmtid="{D5CDD505-2E9C-101B-9397-08002B2CF9AE}" pid="8" name="MSIP_Label_7bd1f144-26ac-4410-8fdb-05c7de218e82_SiteId">
    <vt:lpwstr>8b87af7d-8647-4dc7-8df4-5f69a2011bb5</vt:lpwstr>
  </property>
</Properties>
</file>